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15" yWindow="-75" windowWidth="12120" windowHeight="8145"/>
  </bookViews>
  <sheets>
    <sheet name="Biweekly Payment Amortization" sheetId="2" r:id="rId1"/>
    <sheet name="Variables" sheetId="3" state="veryHidden" r:id="rId2"/>
  </sheets>
  <definedNames>
    <definedName name="_Example" hidden="1">Variables!$B$1</definedName>
    <definedName name="_Look" hidden="1">Variables!$B$4</definedName>
    <definedName name="_Series" hidden="1">Variables!$B$3</definedName>
    <definedName name="_Shading" hidden="1">Variables!$B$2</definedName>
    <definedName name="DATA_01" hidden="1">'Biweekly Payment Amortization'!$D$4:$D$8</definedName>
    <definedName name="IntroPrintArea" hidden="1">#REF!</definedName>
    <definedName name="Look1Area">#REF!</definedName>
    <definedName name="Look2Area">#REF!</definedName>
    <definedName name="Look3Area">#REF!</definedName>
    <definedName name="Look4Area">#REF!</definedName>
    <definedName name="Look5Area">#REF!</definedName>
    <definedName name="_xlnm.Print_Area" localSheetId="0">'Biweekly Payment Amortization'!$B$1:$J$73</definedName>
    <definedName name="TemplatePrintArea">'Biweekly Payment Amortization'!$B$1:$J$74</definedName>
  </definedNames>
  <calcPr calcId="145621"/>
</workbook>
</file>

<file path=xl/calcChain.xml><?xml version="1.0" encoding="utf-8"?>
<calcChain xmlns="http://schemas.openxmlformats.org/spreadsheetml/2006/main">
  <c r="C14" i="2" l="1"/>
  <c r="C15" i="2" s="1"/>
  <c r="D14" i="2"/>
  <c r="G5" i="2"/>
  <c r="G14" i="2"/>
  <c r="E16" i="2"/>
  <c r="AC153" i="2"/>
  <c r="AC155" i="2" s="1"/>
  <c r="I14" i="2"/>
  <c r="AD185" i="2"/>
  <c r="AD186" i="2"/>
  <c r="AD187" i="2" s="1"/>
  <c r="AD188" i="2" s="1"/>
  <c r="AD189" i="2" s="1"/>
  <c r="AD190" i="2" s="1"/>
  <c r="AD191" i="2" s="1"/>
  <c r="AD192" i="2" s="1"/>
  <c r="AD193" i="2" s="1"/>
  <c r="AD194" i="2" s="1"/>
  <c r="AD195" i="2" s="1"/>
  <c r="AD196" i="2" s="1"/>
  <c r="AD197" i="2" s="1"/>
  <c r="AD198" i="2" s="1"/>
  <c r="AD199" i="2" s="1"/>
  <c r="AD200" i="2" s="1"/>
  <c r="AD201" i="2" s="1"/>
  <c r="AD202" i="2" s="1"/>
  <c r="AD203" i="2" s="1"/>
  <c r="AD204" i="2" s="1"/>
  <c r="AD205" i="2" s="1"/>
  <c r="AD206" i="2" s="1"/>
  <c r="AD207" i="2" s="1"/>
  <c r="AD208" i="2" s="1"/>
  <c r="AD209" i="2" s="1"/>
  <c r="AD210" i="2" s="1"/>
  <c r="AD211" i="2" s="1"/>
  <c r="AD212" i="2" s="1"/>
  <c r="AD213" i="2" s="1"/>
  <c r="D9" i="2"/>
  <c r="E32" i="2" l="1"/>
  <c r="E24" i="2"/>
  <c r="E36" i="2"/>
  <c r="E28" i="2"/>
  <c r="E20" i="2"/>
  <c r="G4" i="2"/>
  <c r="E38" i="2"/>
  <c r="E34" i="2"/>
  <c r="E30" i="2"/>
  <c r="E22" i="2"/>
  <c r="E18" i="2"/>
  <c r="F14" i="2"/>
  <c r="G6" i="2"/>
  <c r="B14" i="2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G7" i="2"/>
  <c r="AC156" i="2"/>
  <c r="C16" i="2"/>
  <c r="E39" i="2"/>
  <c r="E35" i="2"/>
  <c r="E33" i="2"/>
  <c r="E31" i="2"/>
  <c r="E29" i="2"/>
  <c r="E27" i="2"/>
  <c r="E25" i="2"/>
  <c r="E23" i="2"/>
  <c r="E21" i="2"/>
  <c r="E19" i="2"/>
  <c r="E17" i="2"/>
  <c r="E15" i="2"/>
  <c r="J14" i="2" l="1"/>
  <c r="D15" i="2" s="1"/>
  <c r="G15" i="2" s="1"/>
  <c r="I15" i="2" s="1"/>
  <c r="H14" i="2"/>
  <c r="AC157" i="2"/>
  <c r="C17" i="2"/>
  <c r="F15" i="2" l="1"/>
  <c r="J15" i="2" s="1"/>
  <c r="D16" i="2" s="1"/>
  <c r="G16" i="2" s="1"/>
  <c r="F16" i="2" s="1"/>
  <c r="J16" i="2" s="1"/>
  <c r="D17" i="2" s="1"/>
  <c r="G17" i="2" s="1"/>
  <c r="F17" i="2" s="1"/>
  <c r="J17" i="2" s="1"/>
  <c r="C18" i="2"/>
  <c r="AC158" i="2"/>
  <c r="H15" i="2" l="1"/>
  <c r="H16" i="2" s="1"/>
  <c r="H17" i="2" s="1"/>
  <c r="AC159" i="2"/>
  <c r="C19" i="2"/>
  <c r="D18" i="2"/>
  <c r="G18" i="2" s="1"/>
  <c r="F18" i="2" s="1"/>
  <c r="J18" i="2" s="1"/>
  <c r="I16" i="2"/>
  <c r="I17" i="2" s="1"/>
  <c r="H18" i="2" l="1"/>
  <c r="I18" i="2"/>
  <c r="C20" i="2"/>
  <c r="D19" i="2"/>
  <c r="G19" i="2" s="1"/>
  <c r="F19" i="2" s="1"/>
  <c r="J19" i="2" s="1"/>
  <c r="AC160" i="2"/>
  <c r="I19" i="2" l="1"/>
  <c r="H19" i="2"/>
  <c r="AC161" i="2"/>
  <c r="C21" i="2"/>
  <c r="D20" i="2"/>
  <c r="G20" i="2" s="1"/>
  <c r="F20" i="2" s="1"/>
  <c r="J20" i="2" s="1"/>
  <c r="H20" i="2" l="1"/>
  <c r="I20" i="2"/>
  <c r="C22" i="2"/>
  <c r="D21" i="2"/>
  <c r="G21" i="2" s="1"/>
  <c r="F21" i="2" s="1"/>
  <c r="J21" i="2" s="1"/>
  <c r="AC162" i="2"/>
  <c r="H21" i="2" l="1"/>
  <c r="I21" i="2"/>
  <c r="AC163" i="2"/>
  <c r="C23" i="2"/>
  <c r="D22" i="2"/>
  <c r="G22" i="2" s="1"/>
  <c r="F22" i="2" s="1"/>
  <c r="J22" i="2" s="1"/>
  <c r="H22" i="2" l="1"/>
  <c r="I22" i="2"/>
  <c r="C24" i="2"/>
  <c r="D23" i="2"/>
  <c r="G23" i="2" s="1"/>
  <c r="F23" i="2" s="1"/>
  <c r="J23" i="2" s="1"/>
  <c r="AC164" i="2"/>
  <c r="H23" i="2" l="1"/>
  <c r="I23" i="2"/>
  <c r="AC165" i="2"/>
  <c r="C25" i="2"/>
  <c r="D24" i="2"/>
  <c r="G24" i="2" s="1"/>
  <c r="F24" i="2" s="1"/>
  <c r="J24" i="2" s="1"/>
  <c r="C26" i="2" l="1"/>
  <c r="D25" i="2"/>
  <c r="G25" i="2" s="1"/>
  <c r="F25" i="2" s="1"/>
  <c r="J25" i="2" s="1"/>
  <c r="AC166" i="2"/>
  <c r="H24" i="2"/>
  <c r="I24" i="2"/>
  <c r="H25" i="2" l="1"/>
  <c r="I25" i="2"/>
  <c r="AC167" i="2"/>
  <c r="C27" i="2"/>
  <c r="D26" i="2"/>
  <c r="G26" i="2" s="1"/>
  <c r="F26" i="2" s="1"/>
  <c r="J26" i="2" s="1"/>
  <c r="I26" i="2" l="1"/>
  <c r="H26" i="2"/>
  <c r="C28" i="2"/>
  <c r="D27" i="2"/>
  <c r="G27" i="2" s="1"/>
  <c r="F27" i="2" s="1"/>
  <c r="J27" i="2" s="1"/>
  <c r="AC168" i="2"/>
  <c r="I27" i="2" l="1"/>
  <c r="H27" i="2"/>
  <c r="AC169" i="2"/>
  <c r="C29" i="2"/>
  <c r="D28" i="2"/>
  <c r="G28" i="2" s="1"/>
  <c r="F28" i="2" s="1"/>
  <c r="J28" i="2" s="1"/>
  <c r="H28" i="2" l="1"/>
  <c r="I28" i="2"/>
  <c r="C30" i="2"/>
  <c r="D29" i="2"/>
  <c r="G29" i="2" s="1"/>
  <c r="F29" i="2" s="1"/>
  <c r="J29" i="2" s="1"/>
  <c r="AC170" i="2"/>
  <c r="H29" i="2" l="1"/>
  <c r="I29" i="2"/>
  <c r="C31" i="2"/>
  <c r="D30" i="2"/>
  <c r="G30" i="2" s="1"/>
  <c r="F30" i="2" s="1"/>
  <c r="J30" i="2" s="1"/>
  <c r="AC171" i="2"/>
  <c r="I30" i="2" l="1"/>
  <c r="H30" i="2"/>
  <c r="C32" i="2"/>
  <c r="D31" i="2"/>
  <c r="G31" i="2" s="1"/>
  <c r="F31" i="2" s="1"/>
  <c r="J31" i="2" s="1"/>
  <c r="AC172" i="2"/>
  <c r="H31" i="2" l="1"/>
  <c r="I31" i="2"/>
  <c r="C33" i="2"/>
  <c r="AC173" i="2"/>
  <c r="D32" i="2"/>
  <c r="G32" i="2" s="1"/>
  <c r="F32" i="2" s="1"/>
  <c r="J32" i="2" s="1"/>
  <c r="H32" i="2" l="1"/>
  <c r="I32" i="2"/>
  <c r="C34" i="2"/>
  <c r="D33" i="2"/>
  <c r="G33" i="2" s="1"/>
  <c r="F33" i="2" s="1"/>
  <c r="J33" i="2" s="1"/>
  <c r="AC174" i="2"/>
  <c r="H33" i="2" l="1"/>
  <c r="I33" i="2"/>
  <c r="C35" i="2"/>
  <c r="D34" i="2"/>
  <c r="G34" i="2" s="1"/>
  <c r="F34" i="2" s="1"/>
  <c r="J34" i="2" s="1"/>
  <c r="AC175" i="2"/>
  <c r="I34" i="2" l="1"/>
  <c r="H34" i="2"/>
  <c r="C36" i="2"/>
  <c r="D35" i="2"/>
  <c r="G35" i="2" s="1"/>
  <c r="F35" i="2" s="1"/>
  <c r="J35" i="2" s="1"/>
  <c r="AC176" i="2"/>
  <c r="H35" i="2" l="1"/>
  <c r="I35" i="2"/>
  <c r="C37" i="2"/>
  <c r="AC177" i="2"/>
  <c r="D36" i="2"/>
  <c r="G36" i="2" s="1"/>
  <c r="F36" i="2" s="1"/>
  <c r="J36" i="2" s="1"/>
  <c r="H36" i="2" l="1"/>
  <c r="I36" i="2"/>
  <c r="C38" i="2"/>
  <c r="D37" i="2"/>
  <c r="G37" i="2" s="1"/>
  <c r="F37" i="2" s="1"/>
  <c r="J37" i="2" s="1"/>
  <c r="AC178" i="2"/>
  <c r="H37" i="2" l="1"/>
  <c r="I37" i="2"/>
  <c r="C39" i="2"/>
  <c r="D38" i="2"/>
  <c r="G38" i="2" s="1"/>
  <c r="F38" i="2" s="1"/>
  <c r="J38" i="2" s="1"/>
  <c r="AC179" i="2"/>
  <c r="I38" i="2" l="1"/>
  <c r="H38" i="2"/>
  <c r="D39" i="2"/>
  <c r="G39" i="2" s="1"/>
  <c r="F39" i="2" s="1"/>
  <c r="J39" i="2" s="1"/>
  <c r="AC180" i="2"/>
  <c r="AC181" i="2" s="1"/>
  <c r="AE183" i="2" s="1"/>
  <c r="AE184" i="2" s="1"/>
  <c r="H39" i="2" l="1"/>
  <c r="I39" i="2"/>
  <c r="AF184" i="2"/>
  <c r="AE185" i="2"/>
  <c r="C44" i="2"/>
  <c r="B44" i="2" s="1"/>
  <c r="D44" i="2"/>
  <c r="AF185" i="2" l="1"/>
  <c r="AE186" i="2"/>
  <c r="G44" i="2"/>
  <c r="AF186" i="2" l="1"/>
  <c r="AE187" i="2"/>
  <c r="G45" i="2"/>
  <c r="C45" i="2"/>
  <c r="B45" i="2" s="1"/>
  <c r="D45" i="2"/>
  <c r="E44" i="2"/>
  <c r="F44" i="2" s="1"/>
  <c r="AF187" i="2" l="1"/>
  <c r="AE188" i="2"/>
  <c r="E45" i="2"/>
  <c r="F45" i="2" s="1"/>
  <c r="G46" i="2"/>
  <c r="C46" i="2"/>
  <c r="B46" i="2" s="1"/>
  <c r="D46" i="2"/>
  <c r="G47" i="2" l="1"/>
  <c r="E47" i="2" s="1"/>
  <c r="C47" i="2"/>
  <c r="B47" i="2" s="1"/>
  <c r="D47" i="2"/>
  <c r="AF188" i="2"/>
  <c r="AE189" i="2"/>
  <c r="E46" i="2"/>
  <c r="F46" i="2" s="1"/>
  <c r="F47" i="2" l="1"/>
  <c r="AF189" i="2"/>
  <c r="AE190" i="2"/>
  <c r="G48" i="2"/>
  <c r="C48" i="2"/>
  <c r="B48" i="2" s="1"/>
  <c r="D48" i="2"/>
  <c r="E48" i="2" l="1"/>
  <c r="F48" i="2" s="1"/>
  <c r="AF190" i="2"/>
  <c r="AE191" i="2"/>
  <c r="G49" i="2"/>
  <c r="C49" i="2"/>
  <c r="B49" i="2" s="1"/>
  <c r="D49" i="2"/>
  <c r="AF191" i="2" l="1"/>
  <c r="AE192" i="2"/>
  <c r="E49" i="2"/>
  <c r="F49" i="2" s="1"/>
  <c r="G50" i="2"/>
  <c r="C50" i="2"/>
  <c r="B50" i="2" s="1"/>
  <c r="D50" i="2"/>
  <c r="E50" i="2" l="1"/>
  <c r="F50" i="2" s="1"/>
  <c r="G51" i="2"/>
  <c r="C51" i="2"/>
  <c r="B51" i="2" s="1"/>
  <c r="D51" i="2"/>
  <c r="AF192" i="2"/>
  <c r="AE193" i="2"/>
  <c r="AF193" i="2" l="1"/>
  <c r="AE194" i="2"/>
  <c r="E51" i="2"/>
  <c r="F51" i="2" s="1"/>
  <c r="G52" i="2"/>
  <c r="C52" i="2"/>
  <c r="B52" i="2" s="1"/>
  <c r="D52" i="2"/>
  <c r="E52" i="2" l="1"/>
  <c r="F52" i="2" s="1"/>
  <c r="G53" i="2"/>
  <c r="C53" i="2"/>
  <c r="B53" i="2" s="1"/>
  <c r="D53" i="2"/>
  <c r="AF194" i="2"/>
  <c r="AE195" i="2"/>
  <c r="AF195" i="2" l="1"/>
  <c r="AE196" i="2"/>
  <c r="E53" i="2"/>
  <c r="F53" i="2" s="1"/>
  <c r="G54" i="2"/>
  <c r="C54" i="2"/>
  <c r="B54" i="2" s="1"/>
  <c r="D54" i="2"/>
  <c r="E54" i="2" l="1"/>
  <c r="F54" i="2" s="1"/>
  <c r="G55" i="2"/>
  <c r="C55" i="2"/>
  <c r="B55" i="2" s="1"/>
  <c r="D55" i="2"/>
  <c r="AF196" i="2"/>
  <c r="AE197" i="2"/>
  <c r="AF197" i="2" l="1"/>
  <c r="AE198" i="2"/>
  <c r="E55" i="2"/>
  <c r="F55" i="2" s="1"/>
  <c r="G56" i="2"/>
  <c r="C56" i="2"/>
  <c r="B56" i="2" s="1"/>
  <c r="D56" i="2"/>
  <c r="E56" i="2" l="1"/>
  <c r="F56" i="2" s="1"/>
  <c r="G57" i="2"/>
  <c r="C57" i="2"/>
  <c r="B57" i="2" s="1"/>
  <c r="D57" i="2"/>
  <c r="AF198" i="2"/>
  <c r="AE199" i="2"/>
  <c r="AF199" i="2" l="1"/>
  <c r="AE200" i="2"/>
  <c r="E57" i="2"/>
  <c r="F57" i="2" s="1"/>
  <c r="G58" i="2"/>
  <c r="C58" i="2"/>
  <c r="B58" i="2" s="1"/>
  <c r="D58" i="2"/>
  <c r="E58" i="2" l="1"/>
  <c r="F58" i="2" s="1"/>
  <c r="G59" i="2"/>
  <c r="C59" i="2"/>
  <c r="B59" i="2" s="1"/>
  <c r="F59" i="2"/>
  <c r="D59" i="2"/>
  <c r="E59" i="2"/>
  <c r="AF200" i="2"/>
  <c r="AE201" i="2"/>
  <c r="AF201" i="2" l="1"/>
  <c r="AE202" i="2"/>
  <c r="G60" i="2"/>
  <c r="E60" i="2"/>
  <c r="C60" i="2"/>
  <c r="B60" i="2" s="1"/>
  <c r="D60" i="2"/>
  <c r="F60" i="2"/>
  <c r="AF202" i="2" l="1"/>
  <c r="AE203" i="2"/>
  <c r="G61" i="2"/>
  <c r="C61" i="2"/>
  <c r="B61" i="2" s="1"/>
  <c r="F61" i="2"/>
  <c r="D61" i="2"/>
  <c r="E61" i="2"/>
  <c r="AF203" i="2" l="1"/>
  <c r="AE204" i="2"/>
  <c r="G62" i="2"/>
  <c r="E62" i="2"/>
  <c r="F62" i="2"/>
  <c r="C62" i="2"/>
  <c r="B62" i="2" s="1"/>
  <c r="D62" i="2"/>
  <c r="AF204" i="2" l="1"/>
  <c r="AE205" i="2"/>
  <c r="G63" i="2"/>
  <c r="C63" i="2"/>
  <c r="B63" i="2" s="1"/>
  <c r="F63" i="2"/>
  <c r="D63" i="2"/>
  <c r="E63" i="2"/>
  <c r="AF205" i="2" l="1"/>
  <c r="AE206" i="2"/>
  <c r="G64" i="2"/>
  <c r="E64" i="2"/>
  <c r="C64" i="2"/>
  <c r="B64" i="2" s="1"/>
  <c r="D64" i="2"/>
  <c r="F64" i="2"/>
  <c r="AF206" i="2" l="1"/>
  <c r="AE207" i="2"/>
  <c r="G65" i="2"/>
  <c r="C65" i="2"/>
  <c r="B65" i="2" s="1"/>
  <c r="F65" i="2"/>
  <c r="D65" i="2"/>
  <c r="E65" i="2"/>
  <c r="AF207" i="2" l="1"/>
  <c r="AE208" i="2"/>
  <c r="G66" i="2"/>
  <c r="E66" i="2"/>
  <c r="F66" i="2"/>
  <c r="C66" i="2"/>
  <c r="B66" i="2" s="1"/>
  <c r="D66" i="2"/>
  <c r="AF208" i="2" l="1"/>
  <c r="AE209" i="2"/>
  <c r="G67" i="2"/>
  <c r="C67" i="2"/>
  <c r="B67" i="2" s="1"/>
  <c r="F67" i="2"/>
  <c r="D67" i="2"/>
  <c r="E67" i="2"/>
  <c r="AF209" i="2" l="1"/>
  <c r="AE210" i="2"/>
  <c r="G68" i="2"/>
  <c r="E68" i="2"/>
  <c r="C68" i="2"/>
  <c r="B68" i="2" s="1"/>
  <c r="D68" i="2"/>
  <c r="F68" i="2"/>
  <c r="AF210" i="2" l="1"/>
  <c r="AE211" i="2"/>
  <c r="G69" i="2"/>
  <c r="C69" i="2"/>
  <c r="B69" i="2" s="1"/>
  <c r="F69" i="2"/>
  <c r="D69" i="2"/>
  <c r="E69" i="2"/>
  <c r="AF211" i="2" l="1"/>
  <c r="AE212" i="2"/>
  <c r="G70" i="2"/>
  <c r="E70" i="2"/>
  <c r="F70" i="2"/>
  <c r="C70" i="2"/>
  <c r="B70" i="2" s="1"/>
  <c r="D70" i="2"/>
  <c r="AF212" i="2" l="1"/>
  <c r="AE213" i="2"/>
  <c r="AF213" i="2" s="1"/>
  <c r="G71" i="2"/>
  <c r="C71" i="2"/>
  <c r="B71" i="2" s="1"/>
  <c r="F71" i="2"/>
  <c r="D71" i="2"/>
  <c r="E71" i="2"/>
  <c r="G72" i="2" l="1"/>
  <c r="E72" i="2"/>
  <c r="C72" i="2"/>
  <c r="B72" i="2" s="1"/>
  <c r="D72" i="2"/>
  <c r="F72" i="2"/>
  <c r="C73" i="2" l="1"/>
  <c r="B73" i="2" s="1"/>
  <c r="F73" i="2"/>
  <c r="D73" i="2"/>
  <c r="G73" i="2"/>
  <c r="E73" i="2"/>
</calcChain>
</file>

<file path=xl/sharedStrings.xml><?xml version="1.0" encoding="utf-8"?>
<sst xmlns="http://schemas.openxmlformats.org/spreadsheetml/2006/main" count="38" uniqueCount="32">
  <si>
    <t>First 26 Payments</t>
  </si>
  <si>
    <t>Payment</t>
  </si>
  <si>
    <t>Payment #</t>
  </si>
  <si>
    <t xml:space="preserve">Principal </t>
  </si>
  <si>
    <t xml:space="preserve">Interest </t>
  </si>
  <si>
    <t>Payments for Calendar Years after Year 1</t>
  </si>
  <si>
    <t>Year</t>
  </si>
  <si>
    <t xml:space="preserve">Do Not Delete </t>
  </si>
  <si>
    <t>Periods in first year calendar year</t>
  </si>
  <si>
    <t>_Example</t>
  </si>
  <si>
    <t>_Shading</t>
  </si>
  <si>
    <t>_Series</t>
  </si>
  <si>
    <t>_Look</t>
  </si>
  <si>
    <t>OfficeReady 3.0</t>
  </si>
  <si>
    <t>Loan principal amount</t>
  </si>
  <si>
    <t>Annual interest rate</t>
  </si>
  <si>
    <t>Base year</t>
  </si>
  <si>
    <t>Loan start date</t>
  </si>
  <si>
    <t>Date of first payment</t>
  </si>
  <si>
    <t>Annual loan payments</t>
  </si>
  <si>
    <t>Interest over term of loan</t>
  </si>
  <si>
    <t>Sum of all payments</t>
  </si>
  <si>
    <t>Inputs</t>
  </si>
  <si>
    <t>Key Figures</t>
  </si>
  <si>
    <t>Payment Date</t>
  </si>
  <si>
    <t>Beginning Balance</t>
  </si>
  <si>
    <t>Cumulative Principal</t>
  </si>
  <si>
    <t xml:space="preserve">Cumulative Interest </t>
  </si>
  <si>
    <t>Ending Balance</t>
  </si>
  <si>
    <r>
      <t>Loan period in years</t>
    </r>
    <r>
      <rPr>
        <sz val="8"/>
        <rFont val="Tahoma"/>
        <family val="2"/>
      </rPr>
      <t xml:space="preserve"> </t>
    </r>
    <r>
      <rPr>
        <sz val="7"/>
        <rFont val="Tahoma"/>
        <family val="2"/>
      </rPr>
      <t>(30 max.)</t>
    </r>
  </si>
  <si>
    <t>Biweekly payments</t>
  </si>
  <si>
    <t>Biweekly Mortgage Payment Amortization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</si>
</sst>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£&quot;* #,##0.00_-;\-&quot;£&quot;* #,##0.00_-;_-&quot;£&quot;* &quot;-&quot;??_-;_-@_-"/>
    <numFmt numFmtId="164" formatCode="&quot;$&quot;#,##0_);[Red]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mm/dd/yy"/>
    <numFmt numFmtId="168" formatCode="0;[Red]\-0"/>
    <numFmt numFmtId="169" formatCode="0_)"/>
    <numFmt numFmtId="170" formatCode="0_);[Red]\(0\)"/>
    <numFmt numFmtId="171" formatCode="0.000%"/>
  </numFmts>
  <fonts count="11" x14ac:knownFonts="1"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ahoma"/>
      <family val="2"/>
    </font>
    <font>
      <b/>
      <sz val="10"/>
      <color indexed="9"/>
      <name val="Tahoma"/>
      <family val="2"/>
    </font>
    <font>
      <sz val="10"/>
      <color indexed="9"/>
      <name val="Tahoma"/>
      <family val="2"/>
    </font>
    <font>
      <b/>
      <sz val="12"/>
      <name val="Tahoma"/>
      <family val="2"/>
    </font>
    <font>
      <sz val="20"/>
      <name val="Tahoma"/>
      <family val="2"/>
    </font>
    <font>
      <sz val="8"/>
      <name val="Tahoma"/>
      <family val="2"/>
    </font>
    <font>
      <b/>
      <sz val="12"/>
      <color indexed="9"/>
      <name val="Tahoma"/>
      <family val="2"/>
    </font>
    <font>
      <sz val="7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5">
    <xf numFmtId="38" fontId="0" fillId="0" borderId="0" applyFont="0" applyBorder="0" applyAlignment="0" applyProtection="0"/>
    <xf numFmtId="164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9" fontId="1" fillId="0" borderId="0" applyFont="0" applyFill="0" applyBorder="0" applyAlignment="0" applyProtection="0"/>
  </cellStyleXfs>
  <cellXfs count="54">
    <xf numFmtId="38" fontId="0" fillId="0" borderId="0" xfId="0"/>
    <xf numFmtId="40" fontId="6" fillId="2" borderId="0" xfId="0" applyNumberFormat="1" applyFont="1" applyFill="1" applyAlignment="1" applyProtection="1">
      <alignment horizontal="left" vertical="center"/>
    </xf>
    <xf numFmtId="40" fontId="4" fillId="3" borderId="0" xfId="0" applyNumberFormat="1" applyFont="1" applyFill="1" applyAlignment="1" applyProtection="1">
      <alignment horizontal="left" vertical="center"/>
    </xf>
    <xf numFmtId="40" fontId="9" fillId="3" borderId="0" xfId="0" applyNumberFormat="1" applyFont="1" applyFill="1" applyAlignment="1" applyProtection="1">
      <alignment horizontal="left" vertical="center"/>
    </xf>
    <xf numFmtId="38" fontId="3" fillId="0" borderId="0" xfId="0" applyFont="1" applyAlignment="1" applyProtection="1">
      <alignment horizontal="left" vertical="center"/>
    </xf>
    <xf numFmtId="0" fontId="3" fillId="2" borderId="0" xfId="0" applyNumberFormat="1" applyFont="1" applyFill="1" applyAlignment="1" applyProtection="1">
      <alignment horizontal="left" vertical="center"/>
    </xf>
    <xf numFmtId="167" fontId="3" fillId="2" borderId="0" xfId="0" applyNumberFormat="1" applyFont="1" applyFill="1" applyAlignment="1" applyProtection="1">
      <alignment horizontal="left" vertical="center"/>
    </xf>
    <xf numFmtId="0" fontId="5" fillId="3" borderId="0" xfId="0" applyNumberFormat="1" applyFont="1" applyFill="1" applyAlignment="1" applyProtection="1">
      <alignment horizontal="left" vertical="center"/>
    </xf>
    <xf numFmtId="40" fontId="3" fillId="2" borderId="0" xfId="0" applyNumberFormat="1" applyFont="1" applyFill="1" applyAlignment="1" applyProtection="1">
      <alignment horizontal="left" vertical="center"/>
    </xf>
    <xf numFmtId="40" fontId="5" fillId="3" borderId="0" xfId="0" applyNumberFormat="1" applyFont="1" applyFill="1" applyAlignment="1" applyProtection="1">
      <alignment horizontal="left" vertical="center"/>
    </xf>
    <xf numFmtId="167" fontId="3" fillId="2" borderId="0" xfId="0" applyNumberFormat="1" applyFont="1" applyFill="1" applyBorder="1" applyAlignment="1" applyProtection="1">
      <alignment horizontal="left" vertical="center"/>
    </xf>
    <xf numFmtId="0" fontId="3" fillId="2" borderId="0" xfId="0" applyNumberFormat="1" applyFont="1" applyFill="1" applyBorder="1" applyAlignment="1" applyProtection="1">
      <alignment horizontal="left" vertical="center"/>
    </xf>
    <xf numFmtId="38" fontId="3" fillId="2" borderId="0" xfId="0" applyNumberFormat="1" applyFont="1" applyFill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0" fontId="3" fillId="0" borderId="2" xfId="0" applyNumberFormat="1" applyFont="1" applyFill="1" applyBorder="1" applyAlignment="1" applyProtection="1">
      <alignment horizontal="left" vertical="center"/>
    </xf>
    <xf numFmtId="0" fontId="3" fillId="0" borderId="3" xfId="0" applyNumberFormat="1" applyFont="1" applyFill="1" applyBorder="1" applyAlignment="1" applyProtection="1">
      <alignment horizontal="left" vertical="center"/>
    </xf>
    <xf numFmtId="0" fontId="3" fillId="0" borderId="4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0" fontId="3" fillId="0" borderId="5" xfId="0" applyNumberFormat="1" applyFont="1" applyFill="1" applyBorder="1" applyAlignment="1" applyProtection="1">
      <alignment horizontal="left" vertical="center"/>
    </xf>
    <xf numFmtId="2" fontId="3" fillId="0" borderId="4" xfId="0" applyNumberFormat="1" applyFont="1" applyFill="1" applyBorder="1" applyAlignment="1" applyProtection="1">
      <alignment horizontal="left" vertical="center"/>
    </xf>
    <xf numFmtId="167" fontId="3" fillId="0" borderId="4" xfId="0" applyNumberFormat="1" applyFont="1" applyFill="1" applyBorder="1" applyAlignment="1" applyProtection="1">
      <alignment horizontal="left" vertical="center"/>
    </xf>
    <xf numFmtId="167" fontId="3" fillId="0" borderId="0" xfId="0" applyNumberFormat="1" applyFont="1" applyFill="1" applyBorder="1" applyAlignment="1" applyProtection="1">
      <alignment horizontal="left" vertical="center"/>
    </xf>
    <xf numFmtId="0" fontId="3" fillId="0" borderId="6" xfId="0" applyNumberFormat="1" applyFont="1" applyFill="1" applyBorder="1" applyAlignment="1" applyProtection="1">
      <alignment horizontal="left" vertical="center"/>
    </xf>
    <xf numFmtId="0" fontId="3" fillId="0" borderId="7" xfId="0" applyNumberFormat="1" applyFont="1" applyFill="1" applyBorder="1" applyAlignment="1" applyProtection="1">
      <alignment horizontal="left" vertical="center"/>
    </xf>
    <xf numFmtId="0" fontId="3" fillId="0" borderId="8" xfId="0" applyNumberFormat="1" applyFont="1" applyFill="1" applyBorder="1" applyAlignment="1" applyProtection="1">
      <alignment horizontal="left" vertical="center"/>
    </xf>
    <xf numFmtId="38" fontId="3" fillId="0" borderId="0" xfId="0" applyFont="1" applyAlignment="1" applyProtection="1">
      <alignment vertical="center"/>
    </xf>
    <xf numFmtId="0" fontId="3" fillId="2" borderId="0" xfId="0" applyNumberFormat="1" applyFont="1" applyFill="1" applyAlignment="1" applyProtection="1">
      <alignment vertical="center"/>
    </xf>
    <xf numFmtId="0" fontId="3" fillId="2" borderId="9" xfId="0" applyNumberFormat="1" applyFont="1" applyFill="1" applyBorder="1" applyAlignment="1" applyProtection="1">
      <alignment vertical="center"/>
    </xf>
    <xf numFmtId="0" fontId="3" fillId="2" borderId="10" xfId="0" applyNumberFormat="1" applyFont="1" applyFill="1" applyBorder="1" applyAlignment="1" applyProtection="1">
      <alignment vertical="center"/>
    </xf>
    <xf numFmtId="1" fontId="3" fillId="0" borderId="11" xfId="0" applyNumberFormat="1" applyFont="1" applyFill="1" applyBorder="1" applyAlignment="1" applyProtection="1">
      <alignment horizontal="right" vertical="center"/>
      <protection locked="0"/>
    </xf>
    <xf numFmtId="168" fontId="3" fillId="4" borderId="11" xfId="0" applyNumberFormat="1" applyFont="1" applyFill="1" applyBorder="1" applyAlignment="1" applyProtection="1">
      <alignment horizontal="left" vertical="center"/>
    </xf>
    <xf numFmtId="0" fontId="3" fillId="4" borderId="11" xfId="0" applyNumberFormat="1" applyFont="1" applyFill="1" applyBorder="1" applyAlignment="1" applyProtection="1">
      <alignment horizontal="left" vertical="center"/>
    </xf>
    <xf numFmtId="167" fontId="3" fillId="4" borderId="11" xfId="0" applyNumberFormat="1" applyFont="1" applyFill="1" applyBorder="1" applyAlignment="1" applyProtection="1">
      <alignment horizontal="left" vertical="center"/>
    </xf>
    <xf numFmtId="171" fontId="3" fillId="0" borderId="11" xfId="0" applyNumberFormat="1" applyFont="1" applyFill="1" applyBorder="1" applyAlignment="1" applyProtection="1">
      <alignment vertical="center"/>
      <protection locked="0"/>
    </xf>
    <xf numFmtId="169" fontId="3" fillId="0" borderId="11" xfId="0" applyNumberFormat="1" applyFont="1" applyFill="1" applyBorder="1" applyAlignment="1" applyProtection="1">
      <alignment vertical="center"/>
      <protection locked="0"/>
    </xf>
    <xf numFmtId="0" fontId="7" fillId="2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Alignment="1" applyProtection="1">
      <alignment vertical="center"/>
    </xf>
    <xf numFmtId="165" fontId="3" fillId="4" borderId="11" xfId="0" applyNumberFormat="1" applyFont="1" applyFill="1" applyBorder="1" applyAlignment="1" applyProtection="1">
      <alignment horizontal="left" vertical="center"/>
    </xf>
    <xf numFmtId="166" fontId="3" fillId="4" borderId="11" xfId="0" applyNumberFormat="1" applyFont="1" applyFill="1" applyBorder="1" applyAlignment="1" applyProtection="1">
      <alignment horizontal="left" vertical="center"/>
    </xf>
    <xf numFmtId="0" fontId="4" fillId="3" borderId="0" xfId="0" applyNumberFormat="1" applyFont="1" applyFill="1" applyAlignment="1" applyProtection="1">
      <alignment horizontal="left" vertical="center"/>
    </xf>
    <xf numFmtId="14" fontId="3" fillId="0" borderId="11" xfId="0" applyNumberFormat="1" applyFont="1" applyFill="1" applyBorder="1" applyAlignment="1" applyProtection="1">
      <alignment vertical="center"/>
      <protection locked="0"/>
    </xf>
    <xf numFmtId="44" fontId="3" fillId="4" borderId="11" xfId="1" applyNumberFormat="1" applyFont="1" applyFill="1" applyBorder="1" applyAlignment="1" applyProtection="1">
      <alignment vertical="center"/>
    </xf>
    <xf numFmtId="44" fontId="3" fillId="4" borderId="11" xfId="0" applyNumberFormat="1" applyFont="1" applyFill="1" applyBorder="1" applyAlignment="1" applyProtection="1">
      <alignment horizontal="left" vertical="center"/>
    </xf>
    <xf numFmtId="167" fontId="4" fillId="5" borderId="13" xfId="0" applyNumberFormat="1" applyFont="1" applyFill="1" applyBorder="1" applyAlignment="1" applyProtection="1">
      <alignment horizontal="left" vertical="center" wrapText="1"/>
    </xf>
    <xf numFmtId="167" fontId="4" fillId="5" borderId="14" xfId="0" applyNumberFormat="1" applyFont="1" applyFill="1" applyBorder="1" applyAlignment="1" applyProtection="1">
      <alignment horizontal="left" vertical="center" wrapText="1"/>
    </xf>
    <xf numFmtId="0" fontId="4" fillId="3" borderId="9" xfId="0" applyNumberFormat="1" applyFont="1" applyFill="1" applyBorder="1" applyAlignment="1" applyProtection="1">
      <alignment vertical="center"/>
    </xf>
    <xf numFmtId="0" fontId="4" fillId="3" borderId="12" xfId="0" applyNumberFormat="1" applyFont="1" applyFill="1" applyBorder="1" applyAlignment="1" applyProtection="1">
      <alignment vertical="center"/>
    </xf>
    <xf numFmtId="0" fontId="4" fillId="3" borderId="10" xfId="0" applyNumberFormat="1" applyFont="1" applyFill="1" applyBorder="1" applyAlignment="1" applyProtection="1">
      <alignment vertical="center"/>
    </xf>
    <xf numFmtId="0" fontId="3" fillId="2" borderId="9" xfId="0" applyNumberFormat="1" applyFont="1" applyFill="1" applyBorder="1" applyAlignment="1" applyProtection="1">
      <alignment vertical="center"/>
    </xf>
    <xf numFmtId="0" fontId="3" fillId="2" borderId="10" xfId="0" applyNumberFormat="1" applyFont="1" applyFill="1" applyBorder="1" applyAlignment="1" applyProtection="1">
      <alignment vertical="center"/>
    </xf>
    <xf numFmtId="0" fontId="4" fillId="5" borderId="13" xfId="0" applyNumberFormat="1" applyFont="1" applyFill="1" applyBorder="1" applyAlignment="1" applyProtection="1">
      <alignment horizontal="left" vertical="center" wrapText="1"/>
    </xf>
    <xf numFmtId="0" fontId="4" fillId="5" borderId="14" xfId="0" applyNumberFormat="1" applyFont="1" applyFill="1" applyBorder="1" applyAlignment="1" applyProtection="1">
      <alignment horizontal="left" vertical="center" wrapText="1"/>
    </xf>
    <xf numFmtId="40" fontId="4" fillId="5" borderId="13" xfId="0" applyNumberFormat="1" applyFont="1" applyFill="1" applyBorder="1" applyAlignment="1" applyProtection="1">
      <alignment horizontal="left" vertical="center" wrapText="1"/>
    </xf>
    <xf numFmtId="40" fontId="4" fillId="5" borderId="14" xfId="0" applyNumberFormat="1" applyFont="1" applyFill="1" applyBorder="1" applyAlignment="1" applyProtection="1">
      <alignment horizontal="left" vertical="center" wrapText="1"/>
    </xf>
  </cellXfs>
  <cellStyles count="5">
    <cellStyle name="Currency" xfId="1" builtinId="4"/>
    <cellStyle name="Date" xfId="2"/>
    <cellStyle name="Fixed" xfId="3"/>
    <cellStyle name="Normal" xfId="0" builtinId="0"/>
    <cellStyle name="Text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4E5A7A"/>
      <rgbColor rgb="0000FFFF"/>
      <rgbColor rgb="00800000"/>
      <rgbColor rgb="00008000"/>
      <rgbColor rgb="00000080"/>
      <rgbColor rgb="00808000"/>
      <rgbColor rgb="00800080"/>
      <rgbColor rgb="00008080"/>
      <rgbColor rgb="00CECECE"/>
      <rgbColor rgb="00636363"/>
      <rgbColor rgb="008080FF"/>
      <rgbColor rgb="00C0DFF0"/>
      <rgbColor rgb="00E7FDFF"/>
      <rgbColor rgb="00A0E0E0"/>
      <rgbColor rgb="00600080"/>
      <rgbColor rgb="00FF8080"/>
      <rgbColor rgb="000080C0"/>
      <rgbColor rgb="00C0C0FF"/>
      <rgbColor rgb="00000080"/>
      <rgbColor rgb="00FF00FF"/>
      <rgbColor rgb="00FCF4D6"/>
      <rgbColor rgb="00FDF8D1"/>
      <rgbColor rgb="00DFD1A9"/>
      <rgbColor rgb="00800000"/>
      <rgbColor rgb="00008080"/>
      <rgbColor rgb="000000FF"/>
      <rgbColor rgb="0000CCFF"/>
      <rgbColor rgb="0096E0E2"/>
      <rgbColor rgb="00CDEAFF"/>
      <rgbColor rgb="00EAEDFA"/>
      <rgbColor rgb="00A6CAF0"/>
      <rgbColor rgb="00EDEEF3"/>
      <rgbColor rgb="00CC99FF"/>
      <rgbColor rgb="00EAEAEA"/>
      <rgbColor rgb="003366FF"/>
      <rgbColor rgb="0033CCCC"/>
      <rgbColor rgb="00339933"/>
      <rgbColor rgb="00C7CCD9"/>
      <rgbColor rgb="00996633"/>
      <rgbColor rgb="00996666"/>
      <rgbColor rgb="00666699"/>
      <rgbColor rgb="00A1A1A1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4"/>
    <pageSetUpPr autoPageBreaks="0"/>
  </sheetPr>
  <dimension ref="B1:AF214"/>
  <sheetViews>
    <sheetView showGridLines="0" tabSelected="1" zoomScaleNormal="100" workbookViewId="0">
      <selection activeCell="E22" sqref="E22"/>
    </sheetView>
  </sheetViews>
  <sheetFormatPr defaultColWidth="9.7109375" defaultRowHeight="12.75" x14ac:dyDescent="0.2"/>
  <cols>
    <col min="1" max="1" width="1.7109375" style="4" customWidth="1"/>
    <col min="2" max="2" width="11.140625" style="4" customWidth="1"/>
    <col min="3" max="3" width="12.42578125" style="4" customWidth="1"/>
    <col min="4" max="10" width="13.85546875" style="4" customWidth="1"/>
    <col min="11" max="11" width="4.7109375" style="4" customWidth="1"/>
    <col min="12" max="16384" width="9.7109375" style="4"/>
  </cols>
  <sheetData>
    <row r="1" spans="2:14" ht="39" customHeight="1" x14ac:dyDescent="0.35">
      <c r="B1" s="35" t="s">
        <v>31</v>
      </c>
      <c r="C1" s="11"/>
      <c r="D1" s="11"/>
      <c r="E1" s="11"/>
      <c r="F1" s="11"/>
      <c r="G1" s="11"/>
      <c r="H1" s="11"/>
      <c r="I1" s="11"/>
      <c r="J1" s="11"/>
    </row>
    <row r="2" spans="2:14" ht="4.5" customHeight="1" x14ac:dyDescent="0.2">
      <c r="B2" s="11"/>
      <c r="C2" s="10"/>
      <c r="D2" s="11"/>
      <c r="E2" s="11"/>
      <c r="F2" s="11"/>
      <c r="G2" s="11"/>
      <c r="H2" s="11"/>
      <c r="I2" s="11"/>
      <c r="J2" s="11"/>
    </row>
    <row r="3" spans="2:14" ht="20.100000000000001" customHeight="1" x14ac:dyDescent="0.2">
      <c r="B3" s="45" t="s">
        <v>22</v>
      </c>
      <c r="C3" s="46"/>
      <c r="D3" s="47"/>
      <c r="E3" s="45" t="s">
        <v>23</v>
      </c>
      <c r="F3" s="46"/>
      <c r="G3" s="47"/>
      <c r="I3" s="1"/>
      <c r="J3" s="1"/>
    </row>
    <row r="4" spans="2:14" ht="12" customHeight="1" x14ac:dyDescent="0.2">
      <c r="B4" s="48" t="s">
        <v>14</v>
      </c>
      <c r="C4" s="49"/>
      <c r="D4" s="41">
        <v>40000</v>
      </c>
      <c r="E4" s="48" t="s">
        <v>19</v>
      </c>
      <c r="F4" s="49"/>
      <c r="G4" s="41">
        <f>IF(SUM(G5)&lt;&gt;0,+G5*26,"")</f>
        <v>14584.7</v>
      </c>
      <c r="I4" s="5"/>
    </row>
    <row r="5" spans="2:14" ht="12" customHeight="1" x14ac:dyDescent="0.2">
      <c r="B5" s="48" t="s">
        <v>15</v>
      </c>
      <c r="C5" s="49"/>
      <c r="D5" s="33">
        <v>0.06</v>
      </c>
      <c r="E5" s="48" t="s">
        <v>30</v>
      </c>
      <c r="F5" s="49"/>
      <c r="G5" s="41">
        <f>IF(AND(AND(D4,D5&lt;&gt;0),D6&lt;&gt;0),ROUND(PMT(D5/26,D6*26,-(D4)),2),"")</f>
        <v>560.95000000000005</v>
      </c>
      <c r="I5" s="5"/>
    </row>
    <row r="6" spans="2:14" ht="12" customHeight="1" x14ac:dyDescent="0.2">
      <c r="B6" s="27" t="s">
        <v>29</v>
      </c>
      <c r="C6" s="28"/>
      <c r="D6" s="29">
        <v>3</v>
      </c>
      <c r="E6" s="48" t="s">
        <v>20</v>
      </c>
      <c r="F6" s="49"/>
      <c r="G6" s="41">
        <f>IF(AND(AND(SUM(G4),SUM(D6)&lt;&gt;0),SUM(D4)&lt;&gt;0),+G4*D6-D4,"")</f>
        <v>3754.1000000000058</v>
      </c>
      <c r="I6" s="5"/>
    </row>
    <row r="7" spans="2:14" ht="12" customHeight="1" x14ac:dyDescent="0.2">
      <c r="B7" s="48" t="s">
        <v>16</v>
      </c>
      <c r="C7" s="49"/>
      <c r="D7" s="34">
        <v>2013</v>
      </c>
      <c r="E7" s="48" t="s">
        <v>21</v>
      </c>
      <c r="F7" s="49"/>
      <c r="G7" s="41">
        <f>IF(AND(SUM(G4)&lt;&gt;0,SUM(D6)&lt;&gt;0),G4*D6,"")</f>
        <v>43754.100000000006</v>
      </c>
      <c r="I7" s="5"/>
      <c r="K7" s="5"/>
      <c r="L7" s="5"/>
      <c r="M7" s="5"/>
      <c r="N7" s="5"/>
    </row>
    <row r="8" spans="2:14" ht="12" customHeight="1" x14ac:dyDescent="0.2">
      <c r="B8" s="48" t="s">
        <v>17</v>
      </c>
      <c r="C8" s="49"/>
      <c r="D8" s="40">
        <v>41508</v>
      </c>
      <c r="E8" s="36"/>
      <c r="F8" s="26"/>
      <c r="G8" s="25"/>
    </row>
    <row r="9" spans="2:14" ht="12" customHeight="1" x14ac:dyDescent="0.2">
      <c r="B9" s="48" t="s">
        <v>18</v>
      </c>
      <c r="C9" s="49"/>
      <c r="D9" s="40">
        <f>IF(D8,+D8+14,"")</f>
        <v>41522</v>
      </c>
      <c r="E9" s="25"/>
      <c r="F9" s="26"/>
      <c r="G9" s="25"/>
    </row>
    <row r="10" spans="2:14" ht="9.9499999999999993" customHeight="1" x14ac:dyDescent="0.2">
      <c r="B10" s="5"/>
      <c r="C10" s="6"/>
      <c r="D10" s="5"/>
      <c r="E10" s="5"/>
      <c r="F10" s="5"/>
      <c r="G10" s="5"/>
      <c r="H10" s="5"/>
      <c r="I10" s="6"/>
      <c r="J10" s="5"/>
    </row>
    <row r="11" spans="2:14" ht="20.100000000000001" customHeight="1" x14ac:dyDescent="0.2">
      <c r="B11" s="39" t="s">
        <v>0</v>
      </c>
      <c r="C11" s="7"/>
      <c r="D11" s="7"/>
      <c r="E11" s="7"/>
      <c r="F11" s="7"/>
      <c r="G11" s="7"/>
      <c r="H11" s="7"/>
      <c r="I11" s="7"/>
      <c r="J11" s="7"/>
    </row>
    <row r="12" spans="2:14" ht="12" customHeight="1" x14ac:dyDescent="0.2">
      <c r="B12" s="50" t="s">
        <v>2</v>
      </c>
      <c r="C12" s="50" t="s">
        <v>24</v>
      </c>
      <c r="D12" s="50" t="s">
        <v>25</v>
      </c>
      <c r="E12" s="50" t="s">
        <v>1</v>
      </c>
      <c r="F12" s="50" t="s">
        <v>3</v>
      </c>
      <c r="G12" s="50" t="s">
        <v>4</v>
      </c>
      <c r="H12" s="50" t="s">
        <v>26</v>
      </c>
      <c r="I12" s="50" t="s">
        <v>27</v>
      </c>
      <c r="J12" s="50" t="s">
        <v>28</v>
      </c>
    </row>
    <row r="13" spans="2:14" ht="15" customHeight="1" x14ac:dyDescent="0.2">
      <c r="B13" s="51"/>
      <c r="C13" s="51"/>
      <c r="D13" s="51"/>
      <c r="E13" s="51"/>
      <c r="F13" s="51"/>
      <c r="G13" s="51"/>
      <c r="H13" s="51"/>
      <c r="I13" s="51"/>
      <c r="J13" s="51"/>
    </row>
    <row r="14" spans="2:14" ht="12.95" customHeight="1" x14ac:dyDescent="0.2">
      <c r="B14" s="31">
        <f>IF(G4&lt;&gt;0,1,"")</f>
        <v>1</v>
      </c>
      <c r="C14" s="32">
        <f>IF(D8,+D8+14,"")</f>
        <v>41522</v>
      </c>
      <c r="D14" s="42">
        <f>IF(D4&lt;&gt;0,+D4,"")</f>
        <v>40000</v>
      </c>
      <c r="E14" s="42">
        <v>5000</v>
      </c>
      <c r="F14" s="42">
        <f>IF(AND(SUM(E14),G14&lt;&gt;0),+E14-G14,"")</f>
        <v>4907.6899999999996</v>
      </c>
      <c r="G14" s="42">
        <f t="shared" ref="G14:G39" si="0">IF(AND(D14,$D$5&lt;&gt;0),ROUND(D14*$D$5/26,2),"")</f>
        <v>92.31</v>
      </c>
      <c r="H14" s="42">
        <f>IF(F14&lt;&gt;0,F14,"")</f>
        <v>4907.6899999999996</v>
      </c>
      <c r="I14" s="42">
        <f>IF(G14&lt;&gt;0,G14,"")</f>
        <v>92.31</v>
      </c>
      <c r="J14" s="42">
        <f>IF(AND(SUM(D14),SUM(F14)&lt;&gt;0),+D14-F14,"")</f>
        <v>35092.31</v>
      </c>
    </row>
    <row r="15" spans="2:14" ht="12.95" customHeight="1" x14ac:dyDescent="0.2">
      <c r="B15" s="31">
        <f t="shared" ref="B15:B39" si="1">IF($G$4&lt;&gt;0,B14+1,"")</f>
        <v>2</v>
      </c>
      <c r="C15" s="32">
        <f>IF(SUM(C14)&lt;&gt;0,+C14+14,"")</f>
        <v>41536</v>
      </c>
      <c r="D15" s="38">
        <f>IF(SUM(C15)&lt;&gt;0,J14,"")</f>
        <v>35092.31</v>
      </c>
      <c r="E15" s="38">
        <f t="shared" ref="E15:E39" si="2">IF($G$5&lt;&gt;0,$G$5,"")</f>
        <v>560.95000000000005</v>
      </c>
      <c r="F15" s="38">
        <f>IF(AND(SUM(E15),G15&lt;&gt;0),+E15-G15,"")</f>
        <v>479.97</v>
      </c>
      <c r="G15" s="38">
        <f t="shared" si="0"/>
        <v>80.98</v>
      </c>
      <c r="H15" s="38">
        <f>IF(SUM(C15)&lt;&gt;0,H14+F15,"")</f>
        <v>5387.66</v>
      </c>
      <c r="I15" s="38">
        <f>IF(SUM(C15)&lt;&gt;0,I14+G15,"")</f>
        <v>173.29000000000002</v>
      </c>
      <c r="J15" s="38">
        <f>IF(AND(SUM(D15),F15&lt;&gt;0),D15-F15,"")</f>
        <v>34612.339999999997</v>
      </c>
    </row>
    <row r="16" spans="2:14" ht="12.95" customHeight="1" x14ac:dyDescent="0.2">
      <c r="B16" s="31">
        <f t="shared" si="1"/>
        <v>3</v>
      </c>
      <c r="C16" s="32">
        <f t="shared" ref="C16:C31" si="3">IF(SUM(C15)&lt;&gt;0,+C15+14,"")</f>
        <v>41550</v>
      </c>
      <c r="D16" s="38">
        <f>IF(SUM(C16)&lt;&gt;0,J15,"")</f>
        <v>34612.339999999997</v>
      </c>
      <c r="E16" s="38">
        <f t="shared" si="2"/>
        <v>560.95000000000005</v>
      </c>
      <c r="F16" s="38">
        <f t="shared" ref="F16:F31" si="4">IF(AND(SUM(E16),G16&lt;&gt;0),E16-G16,"")</f>
        <v>481.08000000000004</v>
      </c>
      <c r="G16" s="38">
        <f t="shared" si="0"/>
        <v>79.87</v>
      </c>
      <c r="H16" s="38">
        <f t="shared" ref="H16:H31" si="5">IF(SUM(C16)&lt;&gt;0,H15+F16,"")</f>
        <v>5868.74</v>
      </c>
      <c r="I16" s="38">
        <f t="shared" ref="I16:I31" si="6">IF(SUM(C16)&lt;&gt;0,I15+G16,"")</f>
        <v>253.16000000000003</v>
      </c>
      <c r="J16" s="38">
        <f t="shared" ref="J16:J31" si="7">IF(AND(SUM(D16),F16&lt;&gt;0),D16-F16,"")</f>
        <v>34131.259999999995</v>
      </c>
    </row>
    <row r="17" spans="2:10" ht="12.95" customHeight="1" x14ac:dyDescent="0.2">
      <c r="B17" s="31">
        <f t="shared" si="1"/>
        <v>4</v>
      </c>
      <c r="C17" s="32">
        <f t="shared" si="3"/>
        <v>41564</v>
      </c>
      <c r="D17" s="38">
        <f t="shared" ref="D17:D32" si="8">IF(SUM(C17)&lt;&gt;0,J16,"")</f>
        <v>34131.259999999995</v>
      </c>
      <c r="E17" s="38">
        <f t="shared" si="2"/>
        <v>560.95000000000005</v>
      </c>
      <c r="F17" s="38">
        <f t="shared" si="4"/>
        <v>482.19000000000005</v>
      </c>
      <c r="G17" s="38">
        <f t="shared" si="0"/>
        <v>78.760000000000005</v>
      </c>
      <c r="H17" s="38">
        <f t="shared" si="5"/>
        <v>6350.93</v>
      </c>
      <c r="I17" s="38">
        <f t="shared" si="6"/>
        <v>331.92</v>
      </c>
      <c r="J17" s="38">
        <f t="shared" si="7"/>
        <v>33649.069999999992</v>
      </c>
    </row>
    <row r="18" spans="2:10" ht="12.95" customHeight="1" x14ac:dyDescent="0.2">
      <c r="B18" s="31">
        <f t="shared" si="1"/>
        <v>5</v>
      </c>
      <c r="C18" s="32">
        <f t="shared" si="3"/>
        <v>41578</v>
      </c>
      <c r="D18" s="38">
        <f t="shared" si="8"/>
        <v>33649.069999999992</v>
      </c>
      <c r="E18" s="38">
        <f t="shared" si="2"/>
        <v>560.95000000000005</v>
      </c>
      <c r="F18" s="38">
        <f t="shared" si="4"/>
        <v>483.30000000000007</v>
      </c>
      <c r="G18" s="38">
        <f t="shared" si="0"/>
        <v>77.650000000000006</v>
      </c>
      <c r="H18" s="38">
        <f t="shared" si="5"/>
        <v>6834.2300000000005</v>
      </c>
      <c r="I18" s="38">
        <f t="shared" si="6"/>
        <v>409.57000000000005</v>
      </c>
      <c r="J18" s="38">
        <f t="shared" si="7"/>
        <v>33165.76999999999</v>
      </c>
    </row>
    <row r="19" spans="2:10" ht="12.95" customHeight="1" x14ac:dyDescent="0.2">
      <c r="B19" s="31">
        <f t="shared" si="1"/>
        <v>6</v>
      </c>
      <c r="C19" s="32">
        <f t="shared" si="3"/>
        <v>41592</v>
      </c>
      <c r="D19" s="38">
        <f t="shared" si="8"/>
        <v>33165.76999999999</v>
      </c>
      <c r="E19" s="38">
        <f t="shared" si="2"/>
        <v>560.95000000000005</v>
      </c>
      <c r="F19" s="38">
        <f t="shared" si="4"/>
        <v>484.41</v>
      </c>
      <c r="G19" s="38">
        <f t="shared" si="0"/>
        <v>76.540000000000006</v>
      </c>
      <c r="H19" s="38">
        <f t="shared" si="5"/>
        <v>7318.64</v>
      </c>
      <c r="I19" s="38">
        <f t="shared" si="6"/>
        <v>486.11000000000007</v>
      </c>
      <c r="J19" s="38">
        <f t="shared" si="7"/>
        <v>32681.35999999999</v>
      </c>
    </row>
    <row r="20" spans="2:10" ht="12.95" customHeight="1" x14ac:dyDescent="0.2">
      <c r="B20" s="31">
        <f t="shared" si="1"/>
        <v>7</v>
      </c>
      <c r="C20" s="32">
        <f t="shared" si="3"/>
        <v>41606</v>
      </c>
      <c r="D20" s="38">
        <f t="shared" si="8"/>
        <v>32681.35999999999</v>
      </c>
      <c r="E20" s="38">
        <f t="shared" si="2"/>
        <v>560.95000000000005</v>
      </c>
      <c r="F20" s="38">
        <f t="shared" si="4"/>
        <v>485.53000000000003</v>
      </c>
      <c r="G20" s="38">
        <f t="shared" si="0"/>
        <v>75.42</v>
      </c>
      <c r="H20" s="38">
        <f t="shared" si="5"/>
        <v>7804.17</v>
      </c>
      <c r="I20" s="38">
        <f t="shared" si="6"/>
        <v>561.53000000000009</v>
      </c>
      <c r="J20" s="38">
        <f t="shared" si="7"/>
        <v>32195.829999999991</v>
      </c>
    </row>
    <row r="21" spans="2:10" ht="12.95" customHeight="1" x14ac:dyDescent="0.2">
      <c r="B21" s="31">
        <f t="shared" si="1"/>
        <v>8</v>
      </c>
      <c r="C21" s="32">
        <f t="shared" si="3"/>
        <v>41620</v>
      </c>
      <c r="D21" s="38">
        <f t="shared" si="8"/>
        <v>32195.829999999991</v>
      </c>
      <c r="E21" s="38">
        <f t="shared" si="2"/>
        <v>560.95000000000005</v>
      </c>
      <c r="F21" s="38">
        <f t="shared" si="4"/>
        <v>486.65000000000003</v>
      </c>
      <c r="G21" s="38">
        <f t="shared" si="0"/>
        <v>74.3</v>
      </c>
      <c r="H21" s="38">
        <f t="shared" si="5"/>
        <v>8290.82</v>
      </c>
      <c r="I21" s="38">
        <f t="shared" si="6"/>
        <v>635.83000000000004</v>
      </c>
      <c r="J21" s="38">
        <f t="shared" si="7"/>
        <v>31709.179999999989</v>
      </c>
    </row>
    <row r="22" spans="2:10" ht="12.95" customHeight="1" x14ac:dyDescent="0.2">
      <c r="B22" s="31">
        <f t="shared" si="1"/>
        <v>9</v>
      </c>
      <c r="C22" s="32">
        <f t="shared" si="3"/>
        <v>41634</v>
      </c>
      <c r="D22" s="38">
        <f t="shared" si="8"/>
        <v>31709.179999999989</v>
      </c>
      <c r="E22" s="38">
        <f t="shared" si="2"/>
        <v>560.95000000000005</v>
      </c>
      <c r="F22" s="38">
        <f t="shared" si="4"/>
        <v>487.77000000000004</v>
      </c>
      <c r="G22" s="38">
        <f t="shared" si="0"/>
        <v>73.180000000000007</v>
      </c>
      <c r="H22" s="38">
        <f t="shared" si="5"/>
        <v>8778.59</v>
      </c>
      <c r="I22" s="38">
        <f t="shared" si="6"/>
        <v>709.01</v>
      </c>
      <c r="J22" s="38">
        <f t="shared" si="7"/>
        <v>31221.409999999989</v>
      </c>
    </row>
    <row r="23" spans="2:10" ht="12.95" customHeight="1" x14ac:dyDescent="0.2">
      <c r="B23" s="31">
        <f t="shared" si="1"/>
        <v>10</v>
      </c>
      <c r="C23" s="32">
        <f t="shared" si="3"/>
        <v>41648</v>
      </c>
      <c r="D23" s="38">
        <f t="shared" si="8"/>
        <v>31221.409999999989</v>
      </c>
      <c r="E23" s="38">
        <f t="shared" si="2"/>
        <v>560.95000000000005</v>
      </c>
      <c r="F23" s="38">
        <f t="shared" si="4"/>
        <v>488.90000000000003</v>
      </c>
      <c r="G23" s="38">
        <f t="shared" si="0"/>
        <v>72.05</v>
      </c>
      <c r="H23" s="38">
        <f t="shared" si="5"/>
        <v>9267.49</v>
      </c>
      <c r="I23" s="38">
        <f t="shared" si="6"/>
        <v>781.06</v>
      </c>
      <c r="J23" s="38">
        <f t="shared" si="7"/>
        <v>30732.509999999987</v>
      </c>
    </row>
    <row r="24" spans="2:10" ht="12.95" customHeight="1" x14ac:dyDescent="0.2">
      <c r="B24" s="31">
        <f t="shared" si="1"/>
        <v>11</v>
      </c>
      <c r="C24" s="32">
        <f t="shared" si="3"/>
        <v>41662</v>
      </c>
      <c r="D24" s="38">
        <f t="shared" si="8"/>
        <v>30732.509999999987</v>
      </c>
      <c r="E24" s="38">
        <f t="shared" si="2"/>
        <v>560.95000000000005</v>
      </c>
      <c r="F24" s="38">
        <f t="shared" si="4"/>
        <v>490.03000000000003</v>
      </c>
      <c r="G24" s="38">
        <f t="shared" si="0"/>
        <v>70.92</v>
      </c>
      <c r="H24" s="38">
        <f t="shared" si="5"/>
        <v>9757.52</v>
      </c>
      <c r="I24" s="38">
        <f t="shared" si="6"/>
        <v>851.9799999999999</v>
      </c>
      <c r="J24" s="38">
        <f t="shared" si="7"/>
        <v>30242.479999999989</v>
      </c>
    </row>
    <row r="25" spans="2:10" ht="12.95" customHeight="1" x14ac:dyDescent="0.2">
      <c r="B25" s="31">
        <f t="shared" si="1"/>
        <v>12</v>
      </c>
      <c r="C25" s="32">
        <f t="shared" si="3"/>
        <v>41676</v>
      </c>
      <c r="D25" s="38">
        <f t="shared" si="8"/>
        <v>30242.479999999989</v>
      </c>
      <c r="E25" s="38">
        <f t="shared" si="2"/>
        <v>560.95000000000005</v>
      </c>
      <c r="F25" s="38">
        <f t="shared" si="4"/>
        <v>491.16</v>
      </c>
      <c r="G25" s="38">
        <f t="shared" si="0"/>
        <v>69.790000000000006</v>
      </c>
      <c r="H25" s="38">
        <f t="shared" si="5"/>
        <v>10248.68</v>
      </c>
      <c r="I25" s="38">
        <f t="shared" si="6"/>
        <v>921.76999999999987</v>
      </c>
      <c r="J25" s="38">
        <f t="shared" si="7"/>
        <v>29751.319999999989</v>
      </c>
    </row>
    <row r="26" spans="2:10" ht="12.95" customHeight="1" x14ac:dyDescent="0.2">
      <c r="B26" s="31">
        <f t="shared" si="1"/>
        <v>13</v>
      </c>
      <c r="C26" s="32">
        <f t="shared" si="3"/>
        <v>41690</v>
      </c>
      <c r="D26" s="38">
        <f t="shared" si="8"/>
        <v>29751.319999999989</v>
      </c>
      <c r="E26" s="38">
        <v>15000</v>
      </c>
      <c r="F26" s="38">
        <f t="shared" si="4"/>
        <v>14931.34</v>
      </c>
      <c r="G26" s="38">
        <f t="shared" si="0"/>
        <v>68.66</v>
      </c>
      <c r="H26" s="38">
        <f t="shared" si="5"/>
        <v>25180.02</v>
      </c>
      <c r="I26" s="38">
        <f t="shared" si="6"/>
        <v>990.42999999999984</v>
      </c>
      <c r="J26" s="38">
        <f t="shared" si="7"/>
        <v>14819.979999999989</v>
      </c>
    </row>
    <row r="27" spans="2:10" ht="12.95" customHeight="1" x14ac:dyDescent="0.2">
      <c r="B27" s="31">
        <f t="shared" si="1"/>
        <v>14</v>
      </c>
      <c r="C27" s="32">
        <f t="shared" si="3"/>
        <v>41704</v>
      </c>
      <c r="D27" s="38">
        <f t="shared" si="8"/>
        <v>14819.979999999989</v>
      </c>
      <c r="E27" s="38">
        <f t="shared" si="2"/>
        <v>560.95000000000005</v>
      </c>
      <c r="F27" s="38">
        <f t="shared" si="4"/>
        <v>526.75</v>
      </c>
      <c r="G27" s="38">
        <f t="shared" si="0"/>
        <v>34.200000000000003</v>
      </c>
      <c r="H27" s="38">
        <f t="shared" si="5"/>
        <v>25706.77</v>
      </c>
      <c r="I27" s="38">
        <f t="shared" si="6"/>
        <v>1024.6299999999999</v>
      </c>
      <c r="J27" s="38">
        <f t="shared" si="7"/>
        <v>14293.229999999989</v>
      </c>
    </row>
    <row r="28" spans="2:10" ht="12.95" customHeight="1" x14ac:dyDescent="0.2">
      <c r="B28" s="31">
        <f t="shared" si="1"/>
        <v>15</v>
      </c>
      <c r="C28" s="32">
        <f t="shared" si="3"/>
        <v>41718</v>
      </c>
      <c r="D28" s="38">
        <f t="shared" si="8"/>
        <v>14293.229999999989</v>
      </c>
      <c r="E28" s="38">
        <f t="shared" si="2"/>
        <v>560.95000000000005</v>
      </c>
      <c r="F28" s="38">
        <f t="shared" si="4"/>
        <v>527.97</v>
      </c>
      <c r="G28" s="38">
        <f t="shared" si="0"/>
        <v>32.979999999999997</v>
      </c>
      <c r="H28" s="38">
        <f t="shared" si="5"/>
        <v>26234.74</v>
      </c>
      <c r="I28" s="38">
        <f t="shared" si="6"/>
        <v>1057.6099999999999</v>
      </c>
      <c r="J28" s="38">
        <f t="shared" si="7"/>
        <v>13765.259999999989</v>
      </c>
    </row>
    <row r="29" spans="2:10" ht="12.95" customHeight="1" x14ac:dyDescent="0.2">
      <c r="B29" s="31">
        <f t="shared" si="1"/>
        <v>16</v>
      </c>
      <c r="C29" s="32">
        <f t="shared" si="3"/>
        <v>41732</v>
      </c>
      <c r="D29" s="38">
        <f t="shared" si="8"/>
        <v>13765.259999999989</v>
      </c>
      <c r="E29" s="38">
        <f t="shared" si="2"/>
        <v>560.95000000000005</v>
      </c>
      <c r="F29" s="38">
        <f t="shared" si="4"/>
        <v>529.18000000000006</v>
      </c>
      <c r="G29" s="38">
        <f t="shared" si="0"/>
        <v>31.77</v>
      </c>
      <c r="H29" s="38">
        <f t="shared" si="5"/>
        <v>26763.920000000002</v>
      </c>
      <c r="I29" s="38">
        <f t="shared" si="6"/>
        <v>1089.3799999999999</v>
      </c>
      <c r="J29" s="38">
        <f t="shared" si="7"/>
        <v>13236.079999999989</v>
      </c>
    </row>
    <row r="30" spans="2:10" ht="12.95" customHeight="1" x14ac:dyDescent="0.2">
      <c r="B30" s="31">
        <f t="shared" si="1"/>
        <v>17</v>
      </c>
      <c r="C30" s="32">
        <f t="shared" si="3"/>
        <v>41746</v>
      </c>
      <c r="D30" s="38">
        <f t="shared" si="8"/>
        <v>13236.079999999989</v>
      </c>
      <c r="E30" s="38">
        <f t="shared" si="2"/>
        <v>560.95000000000005</v>
      </c>
      <c r="F30" s="38">
        <f t="shared" si="4"/>
        <v>530.41000000000008</v>
      </c>
      <c r="G30" s="38">
        <f t="shared" si="0"/>
        <v>30.54</v>
      </c>
      <c r="H30" s="38">
        <f t="shared" si="5"/>
        <v>27294.33</v>
      </c>
      <c r="I30" s="38">
        <f t="shared" si="6"/>
        <v>1119.9199999999998</v>
      </c>
      <c r="J30" s="38">
        <f t="shared" si="7"/>
        <v>12705.669999999989</v>
      </c>
    </row>
    <row r="31" spans="2:10" ht="12.95" customHeight="1" x14ac:dyDescent="0.2">
      <c r="B31" s="31">
        <f t="shared" si="1"/>
        <v>18</v>
      </c>
      <c r="C31" s="32">
        <f t="shared" si="3"/>
        <v>41760</v>
      </c>
      <c r="D31" s="38">
        <f t="shared" si="8"/>
        <v>12705.669999999989</v>
      </c>
      <c r="E31" s="38">
        <f t="shared" si="2"/>
        <v>560.95000000000005</v>
      </c>
      <c r="F31" s="38">
        <f t="shared" si="4"/>
        <v>531.63</v>
      </c>
      <c r="G31" s="38">
        <f t="shared" si="0"/>
        <v>29.32</v>
      </c>
      <c r="H31" s="38">
        <f t="shared" si="5"/>
        <v>27825.960000000003</v>
      </c>
      <c r="I31" s="38">
        <f t="shared" si="6"/>
        <v>1149.2399999999998</v>
      </c>
      <c r="J31" s="38">
        <f t="shared" si="7"/>
        <v>12174.03999999999</v>
      </c>
    </row>
    <row r="32" spans="2:10" ht="12.95" customHeight="1" x14ac:dyDescent="0.2">
      <c r="B32" s="31">
        <f t="shared" si="1"/>
        <v>19</v>
      </c>
      <c r="C32" s="32">
        <f t="shared" ref="C32:C39" si="9">IF(SUM(C31)&lt;&gt;0,+C31+14,"")</f>
        <v>41774</v>
      </c>
      <c r="D32" s="38">
        <f t="shared" si="8"/>
        <v>12174.03999999999</v>
      </c>
      <c r="E32" s="38">
        <f t="shared" si="2"/>
        <v>560.95000000000005</v>
      </c>
      <c r="F32" s="38">
        <f t="shared" ref="F32:F39" si="10">IF(AND(SUM(E32),G32&lt;&gt;0),E32-G32,"")</f>
        <v>532.86</v>
      </c>
      <c r="G32" s="38">
        <f t="shared" si="0"/>
        <v>28.09</v>
      </c>
      <c r="H32" s="38">
        <f t="shared" ref="H32:H39" si="11">IF(SUM(C32)&lt;&gt;0,H31+F32,"")</f>
        <v>28358.820000000003</v>
      </c>
      <c r="I32" s="38">
        <f t="shared" ref="I32:I39" si="12">IF(SUM(C32)&lt;&gt;0,I31+G32,"")</f>
        <v>1177.3299999999997</v>
      </c>
      <c r="J32" s="38">
        <f t="shared" ref="J32:J39" si="13">IF(AND(SUM(D32),F32&lt;&gt;0),D32-F32,"")</f>
        <v>11641.179999999989</v>
      </c>
    </row>
    <row r="33" spans="2:10" ht="12.95" customHeight="1" x14ac:dyDescent="0.2">
      <c r="B33" s="31">
        <f t="shared" si="1"/>
        <v>20</v>
      </c>
      <c r="C33" s="32">
        <f t="shared" si="9"/>
        <v>41788</v>
      </c>
      <c r="D33" s="38">
        <f t="shared" ref="D33:D39" si="14">IF(SUM(C33)&lt;&gt;0,J32,"")</f>
        <v>11641.179999999989</v>
      </c>
      <c r="E33" s="38">
        <f t="shared" si="2"/>
        <v>560.95000000000005</v>
      </c>
      <c r="F33" s="38">
        <f t="shared" si="10"/>
        <v>534.09</v>
      </c>
      <c r="G33" s="38">
        <f t="shared" si="0"/>
        <v>26.86</v>
      </c>
      <c r="H33" s="38">
        <f t="shared" si="11"/>
        <v>28892.910000000003</v>
      </c>
      <c r="I33" s="38">
        <f t="shared" si="12"/>
        <v>1204.1899999999996</v>
      </c>
      <c r="J33" s="38">
        <f t="shared" si="13"/>
        <v>11107.089999999989</v>
      </c>
    </row>
    <row r="34" spans="2:10" ht="12.95" customHeight="1" x14ac:dyDescent="0.2">
      <c r="B34" s="31">
        <f t="shared" si="1"/>
        <v>21</v>
      </c>
      <c r="C34" s="32">
        <f t="shared" si="9"/>
        <v>41802</v>
      </c>
      <c r="D34" s="38">
        <f t="shared" si="14"/>
        <v>11107.089999999989</v>
      </c>
      <c r="E34" s="38">
        <f t="shared" si="2"/>
        <v>560.95000000000005</v>
      </c>
      <c r="F34" s="38">
        <f t="shared" si="10"/>
        <v>535.32000000000005</v>
      </c>
      <c r="G34" s="38">
        <f t="shared" si="0"/>
        <v>25.63</v>
      </c>
      <c r="H34" s="38">
        <f t="shared" si="11"/>
        <v>29428.230000000003</v>
      </c>
      <c r="I34" s="38">
        <f t="shared" si="12"/>
        <v>1229.8199999999997</v>
      </c>
      <c r="J34" s="38">
        <f t="shared" si="13"/>
        <v>10571.76999999999</v>
      </c>
    </row>
    <row r="35" spans="2:10" ht="12.95" customHeight="1" x14ac:dyDescent="0.2">
      <c r="B35" s="31">
        <f t="shared" si="1"/>
        <v>22</v>
      </c>
      <c r="C35" s="32">
        <f t="shared" si="9"/>
        <v>41816</v>
      </c>
      <c r="D35" s="38">
        <f t="shared" si="14"/>
        <v>10571.76999999999</v>
      </c>
      <c r="E35" s="38">
        <f t="shared" si="2"/>
        <v>560.95000000000005</v>
      </c>
      <c r="F35" s="38">
        <f t="shared" si="10"/>
        <v>536.55000000000007</v>
      </c>
      <c r="G35" s="38">
        <f t="shared" si="0"/>
        <v>24.4</v>
      </c>
      <c r="H35" s="38">
        <f t="shared" si="11"/>
        <v>29964.780000000002</v>
      </c>
      <c r="I35" s="38">
        <f t="shared" si="12"/>
        <v>1254.2199999999998</v>
      </c>
      <c r="J35" s="38">
        <f t="shared" si="13"/>
        <v>10035.21999999999</v>
      </c>
    </row>
    <row r="36" spans="2:10" ht="12.95" customHeight="1" x14ac:dyDescent="0.2">
      <c r="B36" s="31">
        <f t="shared" si="1"/>
        <v>23</v>
      </c>
      <c r="C36" s="32">
        <f t="shared" si="9"/>
        <v>41830</v>
      </c>
      <c r="D36" s="38">
        <f t="shared" si="14"/>
        <v>10035.21999999999</v>
      </c>
      <c r="E36" s="38">
        <f t="shared" si="2"/>
        <v>560.95000000000005</v>
      </c>
      <c r="F36" s="38">
        <f t="shared" si="10"/>
        <v>537.79000000000008</v>
      </c>
      <c r="G36" s="38">
        <f t="shared" si="0"/>
        <v>23.16</v>
      </c>
      <c r="H36" s="38">
        <f t="shared" si="11"/>
        <v>30502.570000000003</v>
      </c>
      <c r="I36" s="38">
        <f t="shared" si="12"/>
        <v>1277.3799999999999</v>
      </c>
      <c r="J36" s="38">
        <f t="shared" si="13"/>
        <v>9497.4299999999894</v>
      </c>
    </row>
    <row r="37" spans="2:10" ht="12.95" customHeight="1" x14ac:dyDescent="0.2">
      <c r="B37" s="31">
        <f t="shared" si="1"/>
        <v>24</v>
      </c>
      <c r="C37" s="32">
        <f t="shared" si="9"/>
        <v>41844</v>
      </c>
      <c r="D37" s="38">
        <f t="shared" si="14"/>
        <v>9497.4299999999894</v>
      </c>
      <c r="E37" s="38">
        <v>20000</v>
      </c>
      <c r="F37" s="38">
        <f t="shared" si="10"/>
        <v>19978.080000000002</v>
      </c>
      <c r="G37" s="38">
        <f t="shared" si="0"/>
        <v>21.92</v>
      </c>
      <c r="H37" s="38">
        <f t="shared" si="11"/>
        <v>50480.650000000009</v>
      </c>
      <c r="I37" s="38">
        <f t="shared" si="12"/>
        <v>1299.3</v>
      </c>
      <c r="J37" s="38">
        <f t="shared" si="13"/>
        <v>-10480.650000000012</v>
      </c>
    </row>
    <row r="38" spans="2:10" ht="12.95" customHeight="1" x14ac:dyDescent="0.2">
      <c r="B38" s="31">
        <f t="shared" si="1"/>
        <v>25</v>
      </c>
      <c r="C38" s="32">
        <f t="shared" si="9"/>
        <v>41858</v>
      </c>
      <c r="D38" s="38">
        <f t="shared" si="14"/>
        <v>-10480.650000000012</v>
      </c>
      <c r="E38" s="38">
        <f t="shared" si="2"/>
        <v>560.95000000000005</v>
      </c>
      <c r="F38" s="38">
        <f t="shared" si="10"/>
        <v>585.1400000000001</v>
      </c>
      <c r="G38" s="38">
        <f t="shared" si="0"/>
        <v>-24.19</v>
      </c>
      <c r="H38" s="38">
        <f t="shared" si="11"/>
        <v>51065.790000000008</v>
      </c>
      <c r="I38" s="38">
        <f t="shared" si="12"/>
        <v>1275.1099999999999</v>
      </c>
      <c r="J38" s="38">
        <f t="shared" si="13"/>
        <v>-11065.790000000012</v>
      </c>
    </row>
    <row r="39" spans="2:10" ht="12.95" customHeight="1" x14ac:dyDescent="0.2">
      <c r="B39" s="31">
        <f t="shared" si="1"/>
        <v>26</v>
      </c>
      <c r="C39" s="32">
        <f t="shared" si="9"/>
        <v>41872</v>
      </c>
      <c r="D39" s="38">
        <f t="shared" si="14"/>
        <v>-11065.790000000012</v>
      </c>
      <c r="E39" s="38">
        <f t="shared" si="2"/>
        <v>560.95000000000005</v>
      </c>
      <c r="F39" s="38">
        <f t="shared" si="10"/>
        <v>586.49</v>
      </c>
      <c r="G39" s="38">
        <f t="shared" si="0"/>
        <v>-25.54</v>
      </c>
      <c r="H39" s="38">
        <f t="shared" si="11"/>
        <v>51652.280000000006</v>
      </c>
      <c r="I39" s="38">
        <f t="shared" si="12"/>
        <v>1249.57</v>
      </c>
      <c r="J39" s="38">
        <f t="shared" si="13"/>
        <v>-11652.280000000012</v>
      </c>
    </row>
    <row r="40" spans="2:10" ht="9.9499999999999993" customHeight="1" x14ac:dyDescent="0.2">
      <c r="B40" s="5"/>
      <c r="C40" s="5"/>
      <c r="D40" s="5"/>
      <c r="E40" s="5"/>
      <c r="F40" s="5"/>
      <c r="G40" s="5"/>
      <c r="H40" s="5"/>
      <c r="I40" s="5"/>
      <c r="J40" s="5"/>
    </row>
    <row r="41" spans="2:10" ht="20.100000000000001" customHeight="1" x14ac:dyDescent="0.2">
      <c r="B41" s="2" t="s">
        <v>5</v>
      </c>
      <c r="C41" s="3"/>
      <c r="D41" s="3"/>
      <c r="E41" s="3"/>
      <c r="F41" s="9"/>
      <c r="G41" s="9"/>
      <c r="H41" s="8"/>
      <c r="I41" s="8"/>
      <c r="J41" s="8"/>
    </row>
    <row r="42" spans="2:10" ht="12" customHeight="1" x14ac:dyDescent="0.2">
      <c r="B42" s="43" t="s">
        <v>6</v>
      </c>
      <c r="C42" s="52" t="s">
        <v>25</v>
      </c>
      <c r="D42" s="43" t="s">
        <v>1</v>
      </c>
      <c r="E42" s="43" t="s">
        <v>3</v>
      </c>
      <c r="F42" s="43" t="s">
        <v>4</v>
      </c>
      <c r="G42" s="50" t="s">
        <v>28</v>
      </c>
      <c r="I42" s="8"/>
      <c r="J42" s="5"/>
    </row>
    <row r="43" spans="2:10" ht="15.75" customHeight="1" x14ac:dyDescent="0.2">
      <c r="B43" s="44"/>
      <c r="C43" s="53"/>
      <c r="D43" s="44"/>
      <c r="E43" s="44"/>
      <c r="F43" s="44"/>
      <c r="G43" s="51"/>
      <c r="I43" s="8"/>
      <c r="J43" s="5"/>
    </row>
    <row r="44" spans="2:10" ht="12.95" customHeight="1" x14ac:dyDescent="0.2">
      <c r="B44" s="30">
        <f>IF(SUM(C44)&lt;&gt;0,D7+1,"")</f>
        <v>2014</v>
      </c>
      <c r="C44" s="37">
        <f>IF(SUM(J39)&lt;&gt;0,VLOOKUP(AC181,C14:J39,8),"")</f>
        <v>31221.409999999989</v>
      </c>
      <c r="D44" s="37">
        <f>IF(SUM(J39)&lt;&gt;0,IF($G$4&lt;AF184,G4,AF184),"")</f>
        <v>14584.7</v>
      </c>
      <c r="E44" s="37">
        <f>IF(SUM(J39)&lt;&gt;0,C44-G44,"")</f>
        <v>17081.44999999999</v>
      </c>
      <c r="F44" s="37">
        <f>IF(SUM(J39)&lt;&gt;0,D44-E44,"")</f>
        <v>-2496.7499999999891</v>
      </c>
      <c r="G44" s="37">
        <f>IF(SUM(J39)&lt;&gt;0,ROUND(PV(D5/26,AE185,-(G5)),2),"")</f>
        <v>14139.96</v>
      </c>
      <c r="I44" s="5"/>
      <c r="J44" s="5"/>
    </row>
    <row r="45" spans="2:10" ht="12.95" customHeight="1" x14ac:dyDescent="0.2">
      <c r="B45" s="31">
        <f>IF(SUM(C45)&lt;&gt;0,B44+1,"")</f>
        <v>2015</v>
      </c>
      <c r="C45" s="38">
        <f>IF(SUM(G44)&lt;&gt;0,G44,"")</f>
        <v>14139.96</v>
      </c>
      <c r="D45" s="38">
        <f t="shared" ref="D45:D73" si="15">IF(SUM(G44)&lt;&gt;0,IF($G$4&lt;AF185,$G$4,AF185),"")</f>
        <v>14584.7</v>
      </c>
      <c r="E45" s="38">
        <f>IF(SUM(G44)&lt;&gt;0,IF((C45-G45)&gt;C45,C45,(C45-G45)),"")</f>
        <v>14139.96</v>
      </c>
      <c r="F45" s="38">
        <f>IF(SUM(G44)&lt;&gt;0,D45-E45,"")</f>
        <v>444.7400000000016</v>
      </c>
      <c r="G45" s="38">
        <f t="shared" ref="G45:G73" si="16">IF(SUM(G44)&lt;&gt;0,ROUND(PV($D$5/26,AE186,-$G$5),2),"")</f>
        <v>0</v>
      </c>
      <c r="I45" s="5"/>
      <c r="J45" s="5"/>
    </row>
    <row r="46" spans="2:10" ht="12.95" customHeight="1" x14ac:dyDescent="0.2">
      <c r="B46" s="31" t="str">
        <f t="shared" ref="B46:B61" si="17">IF(SUM(C46)&lt;&gt;0,B45+1,"")</f>
        <v/>
      </c>
      <c r="C46" s="38" t="str">
        <f t="shared" ref="C46:C61" si="18">IF(SUM(G45)&lt;&gt;0,G45,"")</f>
        <v/>
      </c>
      <c r="D46" s="38" t="str">
        <f t="shared" si="15"/>
        <v/>
      </c>
      <c r="E46" s="38" t="str">
        <f t="shared" ref="E46:E61" si="19">IF(SUM(G45)&lt;&gt;0,IF((C46-G46)&gt;C46,C46,(C46-G46)),"")</f>
        <v/>
      </c>
      <c r="F46" s="38" t="str">
        <f t="shared" ref="F46:F61" si="20">IF(SUM(G45)&lt;&gt;0,D46-E46,"")</f>
        <v/>
      </c>
      <c r="G46" s="38" t="str">
        <f t="shared" si="16"/>
        <v/>
      </c>
      <c r="I46" s="5"/>
      <c r="J46" s="5"/>
    </row>
    <row r="47" spans="2:10" ht="12.95" customHeight="1" x14ac:dyDescent="0.2">
      <c r="B47" s="31" t="str">
        <f t="shared" si="17"/>
        <v/>
      </c>
      <c r="C47" s="38" t="str">
        <f t="shared" si="18"/>
        <v/>
      </c>
      <c r="D47" s="38" t="str">
        <f t="shared" si="15"/>
        <v/>
      </c>
      <c r="E47" s="38" t="str">
        <f t="shared" si="19"/>
        <v/>
      </c>
      <c r="F47" s="38" t="str">
        <f t="shared" si="20"/>
        <v/>
      </c>
      <c r="G47" s="38" t="str">
        <f t="shared" si="16"/>
        <v/>
      </c>
      <c r="I47" s="5"/>
      <c r="J47" s="5"/>
    </row>
    <row r="48" spans="2:10" ht="12.95" customHeight="1" x14ac:dyDescent="0.2">
      <c r="B48" s="31" t="str">
        <f t="shared" si="17"/>
        <v/>
      </c>
      <c r="C48" s="38" t="str">
        <f t="shared" si="18"/>
        <v/>
      </c>
      <c r="D48" s="38" t="str">
        <f t="shared" si="15"/>
        <v/>
      </c>
      <c r="E48" s="38" t="str">
        <f t="shared" si="19"/>
        <v/>
      </c>
      <c r="F48" s="38" t="str">
        <f t="shared" si="20"/>
        <v/>
      </c>
      <c r="G48" s="38" t="str">
        <f t="shared" si="16"/>
        <v/>
      </c>
      <c r="I48" s="5"/>
      <c r="J48" s="5"/>
    </row>
    <row r="49" spans="2:10" ht="12.95" customHeight="1" x14ac:dyDescent="0.2">
      <c r="B49" s="31" t="str">
        <f t="shared" si="17"/>
        <v/>
      </c>
      <c r="C49" s="38" t="str">
        <f t="shared" si="18"/>
        <v/>
      </c>
      <c r="D49" s="38" t="str">
        <f t="shared" si="15"/>
        <v/>
      </c>
      <c r="E49" s="38" t="str">
        <f t="shared" si="19"/>
        <v/>
      </c>
      <c r="F49" s="38" t="str">
        <f t="shared" si="20"/>
        <v/>
      </c>
      <c r="G49" s="38" t="str">
        <f t="shared" si="16"/>
        <v/>
      </c>
      <c r="I49" s="5"/>
      <c r="J49" s="5"/>
    </row>
    <row r="50" spans="2:10" ht="12.95" customHeight="1" x14ac:dyDescent="0.2">
      <c r="B50" s="31" t="str">
        <f t="shared" si="17"/>
        <v/>
      </c>
      <c r="C50" s="38" t="str">
        <f t="shared" si="18"/>
        <v/>
      </c>
      <c r="D50" s="38" t="str">
        <f t="shared" si="15"/>
        <v/>
      </c>
      <c r="E50" s="38" t="str">
        <f t="shared" si="19"/>
        <v/>
      </c>
      <c r="F50" s="38" t="str">
        <f t="shared" si="20"/>
        <v/>
      </c>
      <c r="G50" s="38" t="str">
        <f t="shared" si="16"/>
        <v/>
      </c>
      <c r="I50" s="5"/>
      <c r="J50" s="5"/>
    </row>
    <row r="51" spans="2:10" ht="12.95" customHeight="1" x14ac:dyDescent="0.2">
      <c r="B51" s="31" t="str">
        <f t="shared" si="17"/>
        <v/>
      </c>
      <c r="C51" s="38" t="str">
        <f t="shared" si="18"/>
        <v/>
      </c>
      <c r="D51" s="38" t="str">
        <f t="shared" si="15"/>
        <v/>
      </c>
      <c r="E51" s="38" t="str">
        <f t="shared" si="19"/>
        <v/>
      </c>
      <c r="F51" s="38" t="str">
        <f t="shared" si="20"/>
        <v/>
      </c>
      <c r="G51" s="38" t="str">
        <f t="shared" si="16"/>
        <v/>
      </c>
      <c r="I51" s="5"/>
      <c r="J51" s="5"/>
    </row>
    <row r="52" spans="2:10" ht="12.95" customHeight="1" x14ac:dyDescent="0.2">
      <c r="B52" s="31" t="str">
        <f t="shared" si="17"/>
        <v/>
      </c>
      <c r="C52" s="38" t="str">
        <f t="shared" si="18"/>
        <v/>
      </c>
      <c r="D52" s="38" t="str">
        <f t="shared" si="15"/>
        <v/>
      </c>
      <c r="E52" s="38" t="str">
        <f t="shared" si="19"/>
        <v/>
      </c>
      <c r="F52" s="38" t="str">
        <f t="shared" si="20"/>
        <v/>
      </c>
      <c r="G52" s="38" t="str">
        <f t="shared" si="16"/>
        <v/>
      </c>
      <c r="I52" s="5"/>
      <c r="J52" s="5"/>
    </row>
    <row r="53" spans="2:10" ht="12.95" customHeight="1" x14ac:dyDescent="0.2">
      <c r="B53" s="31" t="str">
        <f t="shared" si="17"/>
        <v/>
      </c>
      <c r="C53" s="38" t="str">
        <f t="shared" si="18"/>
        <v/>
      </c>
      <c r="D53" s="38" t="str">
        <f t="shared" si="15"/>
        <v/>
      </c>
      <c r="E53" s="38" t="str">
        <f t="shared" si="19"/>
        <v/>
      </c>
      <c r="F53" s="38" t="str">
        <f t="shared" si="20"/>
        <v/>
      </c>
      <c r="G53" s="38" t="str">
        <f t="shared" si="16"/>
        <v/>
      </c>
      <c r="I53" s="5"/>
      <c r="J53" s="5"/>
    </row>
    <row r="54" spans="2:10" ht="12.95" customHeight="1" x14ac:dyDescent="0.2">
      <c r="B54" s="31" t="str">
        <f t="shared" si="17"/>
        <v/>
      </c>
      <c r="C54" s="38" t="str">
        <f t="shared" si="18"/>
        <v/>
      </c>
      <c r="D54" s="38" t="str">
        <f t="shared" si="15"/>
        <v/>
      </c>
      <c r="E54" s="38" t="str">
        <f t="shared" si="19"/>
        <v/>
      </c>
      <c r="F54" s="38" t="str">
        <f t="shared" si="20"/>
        <v/>
      </c>
      <c r="G54" s="38" t="str">
        <f t="shared" si="16"/>
        <v/>
      </c>
      <c r="I54" s="5"/>
      <c r="J54" s="5"/>
    </row>
    <row r="55" spans="2:10" ht="12.95" customHeight="1" x14ac:dyDescent="0.2">
      <c r="B55" s="31" t="str">
        <f t="shared" si="17"/>
        <v/>
      </c>
      <c r="C55" s="38" t="str">
        <f t="shared" si="18"/>
        <v/>
      </c>
      <c r="D55" s="38" t="str">
        <f t="shared" si="15"/>
        <v/>
      </c>
      <c r="E55" s="38" t="str">
        <f t="shared" si="19"/>
        <v/>
      </c>
      <c r="F55" s="38" t="str">
        <f t="shared" si="20"/>
        <v/>
      </c>
      <c r="G55" s="38" t="str">
        <f t="shared" si="16"/>
        <v/>
      </c>
      <c r="I55" s="5"/>
      <c r="J55" s="5"/>
    </row>
    <row r="56" spans="2:10" ht="12.95" customHeight="1" x14ac:dyDescent="0.2">
      <c r="B56" s="31" t="str">
        <f t="shared" si="17"/>
        <v/>
      </c>
      <c r="C56" s="38" t="str">
        <f t="shared" si="18"/>
        <v/>
      </c>
      <c r="D56" s="38" t="str">
        <f t="shared" si="15"/>
        <v/>
      </c>
      <c r="E56" s="38" t="str">
        <f t="shared" si="19"/>
        <v/>
      </c>
      <c r="F56" s="38" t="str">
        <f t="shared" si="20"/>
        <v/>
      </c>
      <c r="G56" s="38" t="str">
        <f t="shared" si="16"/>
        <v/>
      </c>
      <c r="I56" s="5"/>
      <c r="J56" s="5"/>
    </row>
    <row r="57" spans="2:10" ht="12.95" customHeight="1" x14ac:dyDescent="0.2">
      <c r="B57" s="31" t="str">
        <f t="shared" si="17"/>
        <v/>
      </c>
      <c r="C57" s="38" t="str">
        <f t="shared" si="18"/>
        <v/>
      </c>
      <c r="D57" s="38" t="str">
        <f t="shared" si="15"/>
        <v/>
      </c>
      <c r="E57" s="38" t="str">
        <f t="shared" si="19"/>
        <v/>
      </c>
      <c r="F57" s="38" t="str">
        <f t="shared" si="20"/>
        <v/>
      </c>
      <c r="G57" s="38" t="str">
        <f t="shared" si="16"/>
        <v/>
      </c>
      <c r="I57" s="5"/>
      <c r="J57" s="5"/>
    </row>
    <row r="58" spans="2:10" ht="12.95" customHeight="1" x14ac:dyDescent="0.2">
      <c r="B58" s="31" t="str">
        <f t="shared" si="17"/>
        <v/>
      </c>
      <c r="C58" s="38" t="str">
        <f t="shared" si="18"/>
        <v/>
      </c>
      <c r="D58" s="38" t="str">
        <f t="shared" si="15"/>
        <v/>
      </c>
      <c r="E58" s="38" t="str">
        <f t="shared" si="19"/>
        <v/>
      </c>
      <c r="F58" s="38" t="str">
        <f t="shared" si="20"/>
        <v/>
      </c>
      <c r="G58" s="38" t="str">
        <f t="shared" si="16"/>
        <v/>
      </c>
      <c r="I58" s="5"/>
      <c r="J58" s="5"/>
    </row>
    <row r="59" spans="2:10" ht="12.95" customHeight="1" x14ac:dyDescent="0.2">
      <c r="B59" s="31" t="str">
        <f t="shared" si="17"/>
        <v/>
      </c>
      <c r="C59" s="38" t="str">
        <f t="shared" si="18"/>
        <v/>
      </c>
      <c r="D59" s="38" t="str">
        <f t="shared" si="15"/>
        <v/>
      </c>
      <c r="E59" s="38" t="str">
        <f t="shared" si="19"/>
        <v/>
      </c>
      <c r="F59" s="38" t="str">
        <f t="shared" si="20"/>
        <v/>
      </c>
      <c r="G59" s="38" t="str">
        <f t="shared" si="16"/>
        <v/>
      </c>
      <c r="I59" s="5"/>
      <c r="J59" s="5"/>
    </row>
    <row r="60" spans="2:10" ht="12.95" customHeight="1" x14ac:dyDescent="0.2">
      <c r="B60" s="31" t="str">
        <f t="shared" si="17"/>
        <v/>
      </c>
      <c r="C60" s="38" t="str">
        <f t="shared" si="18"/>
        <v/>
      </c>
      <c r="D60" s="38" t="str">
        <f t="shared" si="15"/>
        <v/>
      </c>
      <c r="E60" s="38" t="str">
        <f t="shared" si="19"/>
        <v/>
      </c>
      <c r="F60" s="38" t="str">
        <f t="shared" si="20"/>
        <v/>
      </c>
      <c r="G60" s="38" t="str">
        <f t="shared" si="16"/>
        <v/>
      </c>
      <c r="I60" s="5"/>
      <c r="J60" s="5"/>
    </row>
    <row r="61" spans="2:10" ht="12.95" customHeight="1" x14ac:dyDescent="0.2">
      <c r="B61" s="31" t="str">
        <f t="shared" si="17"/>
        <v/>
      </c>
      <c r="C61" s="38" t="str">
        <f t="shared" si="18"/>
        <v/>
      </c>
      <c r="D61" s="38" t="str">
        <f t="shared" si="15"/>
        <v/>
      </c>
      <c r="E61" s="38" t="str">
        <f t="shared" si="19"/>
        <v/>
      </c>
      <c r="F61" s="38" t="str">
        <f t="shared" si="20"/>
        <v/>
      </c>
      <c r="G61" s="38" t="str">
        <f t="shared" si="16"/>
        <v/>
      </c>
      <c r="I61" s="5"/>
      <c r="J61" s="5"/>
    </row>
    <row r="62" spans="2:10" ht="12.95" customHeight="1" x14ac:dyDescent="0.2">
      <c r="B62" s="31" t="str">
        <f t="shared" ref="B62:B73" si="21">IF(SUM(C62)&lt;&gt;0,B61+1,"")</f>
        <v/>
      </c>
      <c r="C62" s="38" t="str">
        <f t="shared" ref="C62:C73" si="22">IF(SUM(G61)&lt;&gt;0,G61,"")</f>
        <v/>
      </c>
      <c r="D62" s="38" t="str">
        <f t="shared" si="15"/>
        <v/>
      </c>
      <c r="E62" s="38" t="str">
        <f t="shared" ref="E62:E73" si="23">IF(SUM(G61)&lt;&gt;0,IF((C62-G62)&gt;C62,C62,(C62-G62)),"")</f>
        <v/>
      </c>
      <c r="F62" s="38" t="str">
        <f t="shared" ref="F62:F73" si="24">IF(SUM(G61)&lt;&gt;0,D62-E62,"")</f>
        <v/>
      </c>
      <c r="G62" s="38" t="str">
        <f t="shared" si="16"/>
        <v/>
      </c>
      <c r="I62" s="5"/>
      <c r="J62" s="5"/>
    </row>
    <row r="63" spans="2:10" ht="12.95" customHeight="1" x14ac:dyDescent="0.2">
      <c r="B63" s="31" t="str">
        <f t="shared" si="21"/>
        <v/>
      </c>
      <c r="C63" s="38" t="str">
        <f t="shared" si="22"/>
        <v/>
      </c>
      <c r="D63" s="38" t="str">
        <f t="shared" si="15"/>
        <v/>
      </c>
      <c r="E63" s="38" t="str">
        <f t="shared" si="23"/>
        <v/>
      </c>
      <c r="F63" s="38" t="str">
        <f t="shared" si="24"/>
        <v/>
      </c>
      <c r="G63" s="38" t="str">
        <f t="shared" si="16"/>
        <v/>
      </c>
      <c r="I63" s="5"/>
      <c r="J63" s="5"/>
    </row>
    <row r="64" spans="2:10" ht="12.95" customHeight="1" x14ac:dyDescent="0.2">
      <c r="B64" s="31" t="str">
        <f t="shared" si="21"/>
        <v/>
      </c>
      <c r="C64" s="38" t="str">
        <f t="shared" si="22"/>
        <v/>
      </c>
      <c r="D64" s="38" t="str">
        <f t="shared" si="15"/>
        <v/>
      </c>
      <c r="E64" s="38" t="str">
        <f t="shared" si="23"/>
        <v/>
      </c>
      <c r="F64" s="38" t="str">
        <f t="shared" si="24"/>
        <v/>
      </c>
      <c r="G64" s="38" t="str">
        <f t="shared" si="16"/>
        <v/>
      </c>
      <c r="I64" s="5"/>
      <c r="J64" s="5"/>
    </row>
    <row r="65" spans="2:10" ht="12.95" customHeight="1" x14ac:dyDescent="0.2">
      <c r="B65" s="31" t="str">
        <f t="shared" si="21"/>
        <v/>
      </c>
      <c r="C65" s="38" t="str">
        <f t="shared" si="22"/>
        <v/>
      </c>
      <c r="D65" s="38" t="str">
        <f t="shared" si="15"/>
        <v/>
      </c>
      <c r="E65" s="38" t="str">
        <f t="shared" si="23"/>
        <v/>
      </c>
      <c r="F65" s="38" t="str">
        <f t="shared" si="24"/>
        <v/>
      </c>
      <c r="G65" s="38" t="str">
        <f t="shared" si="16"/>
        <v/>
      </c>
      <c r="I65" s="5"/>
      <c r="J65" s="5"/>
    </row>
    <row r="66" spans="2:10" ht="12.95" customHeight="1" x14ac:dyDescent="0.2">
      <c r="B66" s="31" t="str">
        <f t="shared" si="21"/>
        <v/>
      </c>
      <c r="C66" s="38" t="str">
        <f t="shared" si="22"/>
        <v/>
      </c>
      <c r="D66" s="38" t="str">
        <f t="shared" si="15"/>
        <v/>
      </c>
      <c r="E66" s="38" t="str">
        <f t="shared" si="23"/>
        <v/>
      </c>
      <c r="F66" s="38" t="str">
        <f t="shared" si="24"/>
        <v/>
      </c>
      <c r="G66" s="38" t="str">
        <f t="shared" si="16"/>
        <v/>
      </c>
      <c r="I66" s="5"/>
      <c r="J66" s="5"/>
    </row>
    <row r="67" spans="2:10" ht="12.95" customHeight="1" x14ac:dyDescent="0.2">
      <c r="B67" s="31" t="str">
        <f t="shared" si="21"/>
        <v/>
      </c>
      <c r="C67" s="38" t="str">
        <f t="shared" si="22"/>
        <v/>
      </c>
      <c r="D67" s="38" t="str">
        <f t="shared" si="15"/>
        <v/>
      </c>
      <c r="E67" s="38" t="str">
        <f t="shared" si="23"/>
        <v/>
      </c>
      <c r="F67" s="38" t="str">
        <f t="shared" si="24"/>
        <v/>
      </c>
      <c r="G67" s="38" t="str">
        <f t="shared" si="16"/>
        <v/>
      </c>
      <c r="I67" s="5"/>
      <c r="J67" s="5"/>
    </row>
    <row r="68" spans="2:10" ht="12.95" customHeight="1" x14ac:dyDescent="0.2">
      <c r="B68" s="31" t="str">
        <f t="shared" si="21"/>
        <v/>
      </c>
      <c r="C68" s="38" t="str">
        <f t="shared" si="22"/>
        <v/>
      </c>
      <c r="D68" s="38" t="str">
        <f t="shared" si="15"/>
        <v/>
      </c>
      <c r="E68" s="38" t="str">
        <f t="shared" si="23"/>
        <v/>
      </c>
      <c r="F68" s="38" t="str">
        <f t="shared" si="24"/>
        <v/>
      </c>
      <c r="G68" s="38" t="str">
        <f t="shared" si="16"/>
        <v/>
      </c>
      <c r="I68" s="5"/>
      <c r="J68" s="5"/>
    </row>
    <row r="69" spans="2:10" ht="12.95" customHeight="1" x14ac:dyDescent="0.2">
      <c r="B69" s="31" t="str">
        <f t="shared" si="21"/>
        <v/>
      </c>
      <c r="C69" s="38" t="str">
        <f t="shared" si="22"/>
        <v/>
      </c>
      <c r="D69" s="38" t="str">
        <f t="shared" si="15"/>
        <v/>
      </c>
      <c r="E69" s="38" t="str">
        <f t="shared" si="23"/>
        <v/>
      </c>
      <c r="F69" s="38" t="str">
        <f t="shared" si="24"/>
        <v/>
      </c>
      <c r="G69" s="38" t="str">
        <f t="shared" si="16"/>
        <v/>
      </c>
      <c r="I69" s="5"/>
      <c r="J69" s="5"/>
    </row>
    <row r="70" spans="2:10" ht="12.95" customHeight="1" x14ac:dyDescent="0.2">
      <c r="B70" s="31" t="str">
        <f t="shared" si="21"/>
        <v/>
      </c>
      <c r="C70" s="38" t="str">
        <f t="shared" si="22"/>
        <v/>
      </c>
      <c r="D70" s="38" t="str">
        <f t="shared" si="15"/>
        <v/>
      </c>
      <c r="E70" s="38" t="str">
        <f t="shared" si="23"/>
        <v/>
      </c>
      <c r="F70" s="38" t="str">
        <f t="shared" si="24"/>
        <v/>
      </c>
      <c r="G70" s="38" t="str">
        <f t="shared" si="16"/>
        <v/>
      </c>
      <c r="I70" s="5"/>
      <c r="J70" s="5"/>
    </row>
    <row r="71" spans="2:10" ht="12.95" customHeight="1" x14ac:dyDescent="0.2">
      <c r="B71" s="31" t="str">
        <f t="shared" si="21"/>
        <v/>
      </c>
      <c r="C71" s="38" t="str">
        <f t="shared" si="22"/>
        <v/>
      </c>
      <c r="D71" s="38" t="str">
        <f t="shared" si="15"/>
        <v/>
      </c>
      <c r="E71" s="38" t="str">
        <f t="shared" si="23"/>
        <v/>
      </c>
      <c r="F71" s="38" t="str">
        <f t="shared" si="24"/>
        <v/>
      </c>
      <c r="G71" s="38" t="str">
        <f t="shared" si="16"/>
        <v/>
      </c>
      <c r="I71" s="5"/>
      <c r="J71" s="5"/>
    </row>
    <row r="72" spans="2:10" ht="12.95" customHeight="1" x14ac:dyDescent="0.2">
      <c r="B72" s="31" t="str">
        <f t="shared" si="21"/>
        <v/>
      </c>
      <c r="C72" s="38" t="str">
        <f t="shared" si="22"/>
        <v/>
      </c>
      <c r="D72" s="38" t="str">
        <f t="shared" si="15"/>
        <v/>
      </c>
      <c r="E72" s="38" t="str">
        <f t="shared" si="23"/>
        <v/>
      </c>
      <c r="F72" s="38" t="str">
        <f t="shared" si="24"/>
        <v/>
      </c>
      <c r="G72" s="38" t="str">
        <f t="shared" si="16"/>
        <v/>
      </c>
      <c r="I72" s="5"/>
      <c r="J72" s="5"/>
    </row>
    <row r="73" spans="2:10" ht="12.95" customHeight="1" x14ac:dyDescent="0.2">
      <c r="B73" s="31" t="str">
        <f t="shared" si="21"/>
        <v/>
      </c>
      <c r="C73" s="38" t="str">
        <f t="shared" si="22"/>
        <v/>
      </c>
      <c r="D73" s="38" t="str">
        <f t="shared" si="15"/>
        <v/>
      </c>
      <c r="E73" s="38" t="str">
        <f t="shared" si="23"/>
        <v/>
      </c>
      <c r="F73" s="38" t="str">
        <f t="shared" si="24"/>
        <v/>
      </c>
      <c r="G73" s="38" t="str">
        <f t="shared" si="16"/>
        <v/>
      </c>
      <c r="I73" s="5"/>
      <c r="J73" s="5"/>
    </row>
    <row r="74" spans="2:10" x14ac:dyDescent="0.2">
      <c r="B74" s="5"/>
      <c r="C74" s="5"/>
      <c r="D74" s="12"/>
      <c r="E74" s="12"/>
      <c r="F74" s="8"/>
      <c r="G74" s="8"/>
      <c r="H74" s="12"/>
      <c r="I74" s="5"/>
      <c r="J74" s="5"/>
    </row>
    <row r="150" spans="29:32" ht="13.5" hidden="1" thickTop="1" x14ac:dyDescent="0.2">
      <c r="AC150" s="13"/>
      <c r="AD150" s="14" t="s">
        <v>7</v>
      </c>
      <c r="AE150" s="14"/>
      <c r="AF150" s="15"/>
    </row>
    <row r="151" spans="29:32" hidden="1" x14ac:dyDescent="0.2">
      <c r="AC151" s="16"/>
      <c r="AD151" s="17"/>
      <c r="AE151" s="17"/>
      <c r="AF151" s="18"/>
    </row>
    <row r="152" spans="29:32" hidden="1" x14ac:dyDescent="0.2">
      <c r="AC152" s="16" t="s">
        <v>6</v>
      </c>
      <c r="AD152" s="17"/>
      <c r="AE152" s="17"/>
      <c r="AF152" s="18"/>
    </row>
    <row r="153" spans="29:32" hidden="1" x14ac:dyDescent="0.2">
      <c r="AC153" s="19">
        <f>YEAR(C14)</f>
        <v>2013</v>
      </c>
      <c r="AD153" s="17"/>
      <c r="AE153" s="17"/>
      <c r="AF153" s="18"/>
    </row>
    <row r="154" spans="29:32" hidden="1" x14ac:dyDescent="0.2">
      <c r="AC154" s="16"/>
      <c r="AD154" s="17"/>
      <c r="AE154" s="17"/>
      <c r="AF154" s="18"/>
    </row>
    <row r="155" spans="29:32" hidden="1" x14ac:dyDescent="0.2">
      <c r="AC155" s="16">
        <f>IF(YEAR(C14)&gt;AC153,0,C14)</f>
        <v>41522</v>
      </c>
      <c r="AD155" s="17">
        <v>1</v>
      </c>
      <c r="AE155" s="17"/>
      <c r="AF155" s="18"/>
    </row>
    <row r="156" spans="29:32" hidden="1" x14ac:dyDescent="0.2">
      <c r="AC156" s="16">
        <f>IF(YEAR(C15)&gt;AC153,0,C15)</f>
        <v>41536</v>
      </c>
      <c r="AD156" s="17">
        <v>2</v>
      </c>
      <c r="AE156" s="17"/>
      <c r="AF156" s="18"/>
    </row>
    <row r="157" spans="29:32" hidden="1" x14ac:dyDescent="0.2">
      <c r="AC157" s="16">
        <f>IF(YEAR(C16)&gt;AC153,0,C16)</f>
        <v>41550</v>
      </c>
      <c r="AD157" s="17">
        <v>3</v>
      </c>
      <c r="AE157" s="17"/>
      <c r="AF157" s="18"/>
    </row>
    <row r="158" spans="29:32" hidden="1" x14ac:dyDescent="0.2">
      <c r="AC158" s="16">
        <f>IF(YEAR(C17)&gt;AC153,0,C17)</f>
        <v>41564</v>
      </c>
      <c r="AD158" s="17">
        <v>4</v>
      </c>
      <c r="AE158" s="17"/>
      <c r="AF158" s="18"/>
    </row>
    <row r="159" spans="29:32" hidden="1" x14ac:dyDescent="0.2">
      <c r="AC159" s="16">
        <f>IF(YEAR(C18)&gt;AC153,0,C18)</f>
        <v>41578</v>
      </c>
      <c r="AD159" s="17">
        <v>5</v>
      </c>
      <c r="AE159" s="17"/>
      <c r="AF159" s="18"/>
    </row>
    <row r="160" spans="29:32" hidden="1" x14ac:dyDescent="0.2">
      <c r="AC160" s="16">
        <f>IF(YEAR(C19)&gt;AC153,0,C19)</f>
        <v>41592</v>
      </c>
      <c r="AD160" s="17">
        <v>6</v>
      </c>
      <c r="AE160" s="17"/>
      <c r="AF160" s="18"/>
    </row>
    <row r="161" spans="29:32" hidden="1" x14ac:dyDescent="0.2">
      <c r="AC161" s="16">
        <f>IF(YEAR(C20)&gt;AC153,0,C20)</f>
        <v>41606</v>
      </c>
      <c r="AD161" s="17">
        <v>7</v>
      </c>
      <c r="AE161" s="17"/>
      <c r="AF161" s="18"/>
    </row>
    <row r="162" spans="29:32" hidden="1" x14ac:dyDescent="0.2">
      <c r="AC162" s="16">
        <f>IF(YEAR(C21)&gt;AC153,0,C21)</f>
        <v>41620</v>
      </c>
      <c r="AD162" s="17">
        <v>8</v>
      </c>
      <c r="AE162" s="17"/>
      <c r="AF162" s="18"/>
    </row>
    <row r="163" spans="29:32" hidden="1" x14ac:dyDescent="0.2">
      <c r="AC163" s="16">
        <f>IF(YEAR(C22)&gt;AC153,0,C22)</f>
        <v>41634</v>
      </c>
      <c r="AD163" s="17">
        <v>9</v>
      </c>
      <c r="AE163" s="17"/>
      <c r="AF163" s="18"/>
    </row>
    <row r="164" spans="29:32" hidden="1" x14ac:dyDescent="0.2">
      <c r="AC164" s="16">
        <f>IF(YEAR(C23)&gt;AC153,0,C23)</f>
        <v>0</v>
      </c>
      <c r="AD164" s="17">
        <v>10</v>
      </c>
      <c r="AE164" s="17"/>
      <c r="AF164" s="18"/>
    </row>
    <row r="165" spans="29:32" hidden="1" x14ac:dyDescent="0.2">
      <c r="AC165" s="16">
        <f>IF(YEAR(C24)&gt;AC153,0,C24)</f>
        <v>0</v>
      </c>
      <c r="AD165" s="17">
        <v>11</v>
      </c>
      <c r="AE165" s="17"/>
      <c r="AF165" s="18"/>
    </row>
    <row r="166" spans="29:32" hidden="1" x14ac:dyDescent="0.2">
      <c r="AC166" s="16">
        <f>IF(YEAR(C25)&gt;AC153,0,C25)</f>
        <v>0</v>
      </c>
      <c r="AD166" s="17">
        <v>12</v>
      </c>
      <c r="AE166" s="17"/>
      <c r="AF166" s="18"/>
    </row>
    <row r="167" spans="29:32" hidden="1" x14ac:dyDescent="0.2">
      <c r="AC167" s="16">
        <f>IF(YEAR(C26)&gt;AC153,0,C26)</f>
        <v>0</v>
      </c>
      <c r="AD167" s="17">
        <v>13</v>
      </c>
      <c r="AE167" s="17"/>
      <c r="AF167" s="18"/>
    </row>
    <row r="168" spans="29:32" hidden="1" x14ac:dyDescent="0.2">
      <c r="AC168" s="16">
        <f>IF(YEAR(C27)&gt;AC153,0,C27)</f>
        <v>0</v>
      </c>
      <c r="AD168" s="17">
        <v>14</v>
      </c>
      <c r="AE168" s="17"/>
      <c r="AF168" s="18"/>
    </row>
    <row r="169" spans="29:32" hidden="1" x14ac:dyDescent="0.2">
      <c r="AC169" s="16">
        <f>IF(YEAR(C28)&gt;AC153,0,C28)</f>
        <v>0</v>
      </c>
      <c r="AD169" s="17">
        <v>15</v>
      </c>
      <c r="AE169" s="17"/>
      <c r="AF169" s="18"/>
    </row>
    <row r="170" spans="29:32" hidden="1" x14ac:dyDescent="0.2">
      <c r="AC170" s="16">
        <f>IF(YEAR(C29)&gt;AC153,0,C29)</f>
        <v>0</v>
      </c>
      <c r="AD170" s="17">
        <v>16</v>
      </c>
      <c r="AE170" s="17"/>
      <c r="AF170" s="18"/>
    </row>
    <row r="171" spans="29:32" hidden="1" x14ac:dyDescent="0.2">
      <c r="AC171" s="16">
        <f>IF(YEAR(C30)&gt;AC153,0,C30)</f>
        <v>0</v>
      </c>
      <c r="AD171" s="17">
        <v>17</v>
      </c>
      <c r="AE171" s="17"/>
      <c r="AF171" s="18"/>
    </row>
    <row r="172" spans="29:32" hidden="1" x14ac:dyDescent="0.2">
      <c r="AC172" s="16">
        <f>IF(YEAR(C31)&gt;AC153,0,C31)</f>
        <v>0</v>
      </c>
      <c r="AD172" s="17">
        <v>18</v>
      </c>
      <c r="AE172" s="17"/>
      <c r="AF172" s="18"/>
    </row>
    <row r="173" spans="29:32" hidden="1" x14ac:dyDescent="0.2">
      <c r="AC173" s="16">
        <f>IF(YEAR(C32)&gt;AC153,0,C32)</f>
        <v>0</v>
      </c>
      <c r="AD173" s="17">
        <v>19</v>
      </c>
      <c r="AE173" s="17"/>
      <c r="AF173" s="18"/>
    </row>
    <row r="174" spans="29:32" hidden="1" x14ac:dyDescent="0.2">
      <c r="AC174" s="16">
        <f>IF(YEAR(C33)&gt;AC153,0,C33)</f>
        <v>0</v>
      </c>
      <c r="AD174" s="17">
        <v>20</v>
      </c>
      <c r="AE174" s="17"/>
      <c r="AF174" s="18"/>
    </row>
    <row r="175" spans="29:32" hidden="1" x14ac:dyDescent="0.2">
      <c r="AC175" s="16">
        <f>IF(YEAR(C34)&gt;AC153,0,C34)</f>
        <v>0</v>
      </c>
      <c r="AD175" s="17">
        <v>21</v>
      </c>
      <c r="AE175" s="17"/>
      <c r="AF175" s="18"/>
    </row>
    <row r="176" spans="29:32" hidden="1" x14ac:dyDescent="0.2">
      <c r="AC176" s="16">
        <f>IF(YEAR(C35)&gt;AC153,0,C35)</f>
        <v>0</v>
      </c>
      <c r="AD176" s="17">
        <v>22</v>
      </c>
      <c r="AE176" s="17"/>
      <c r="AF176" s="18"/>
    </row>
    <row r="177" spans="29:32" hidden="1" x14ac:dyDescent="0.2">
      <c r="AC177" s="16">
        <f>IF(YEAR(C36)&gt;AC153,0,C36)</f>
        <v>0</v>
      </c>
      <c r="AD177" s="17">
        <v>23</v>
      </c>
      <c r="AE177" s="17"/>
      <c r="AF177" s="18"/>
    </row>
    <row r="178" spans="29:32" hidden="1" x14ac:dyDescent="0.2">
      <c r="AC178" s="16">
        <f>IF(YEAR(C37)&gt;AC153,0,C37)</f>
        <v>0</v>
      </c>
      <c r="AD178" s="17">
        <v>24</v>
      </c>
      <c r="AE178" s="17"/>
      <c r="AF178" s="18"/>
    </row>
    <row r="179" spans="29:32" hidden="1" x14ac:dyDescent="0.2">
      <c r="AC179" s="16">
        <f>IF(YEAR(C38)&gt;AC153,0,C38)</f>
        <v>0</v>
      </c>
      <c r="AD179" s="17">
        <v>25</v>
      </c>
      <c r="AE179" s="17"/>
      <c r="AF179" s="18"/>
    </row>
    <row r="180" spans="29:32" hidden="1" x14ac:dyDescent="0.2">
      <c r="AC180" s="16">
        <f>IF(YEAR(C39)&gt;AC153,0,C39)</f>
        <v>0</v>
      </c>
      <c r="AD180" s="17">
        <v>26</v>
      </c>
      <c r="AE180" s="17"/>
      <c r="AF180" s="18"/>
    </row>
    <row r="181" spans="29:32" hidden="1" x14ac:dyDescent="0.2">
      <c r="AC181" s="20">
        <f>MAX(AC155:AC180)</f>
        <v>41634</v>
      </c>
      <c r="AD181" s="17"/>
      <c r="AE181" s="17"/>
      <c r="AF181" s="18"/>
    </row>
    <row r="182" spans="29:32" hidden="1" x14ac:dyDescent="0.2">
      <c r="AC182" s="16"/>
      <c r="AD182" s="17"/>
      <c r="AE182" s="21"/>
      <c r="AF182" s="18"/>
    </row>
    <row r="183" spans="29:32" hidden="1" x14ac:dyDescent="0.2">
      <c r="AC183" s="16" t="s">
        <v>8</v>
      </c>
      <c r="AD183" s="17"/>
      <c r="AE183" s="17">
        <f>VLOOKUP(AC181,AC155:AD180,2)</f>
        <v>26</v>
      </c>
      <c r="AF183" s="18"/>
    </row>
    <row r="184" spans="29:32" hidden="1" x14ac:dyDescent="0.2">
      <c r="AC184" s="16"/>
      <c r="AD184" s="17">
        <v>1</v>
      </c>
      <c r="AE184" s="17">
        <f>D6:D6*26-AE183</f>
        <v>52</v>
      </c>
      <c r="AF184" s="18">
        <f>G5*AE184</f>
        <v>29169.4</v>
      </c>
    </row>
    <row r="185" spans="29:32" hidden="1" x14ac:dyDescent="0.2">
      <c r="AC185" s="16"/>
      <c r="AD185" s="17">
        <f t="shared" ref="AD185:AD213" si="25">AD184+1</f>
        <v>2</v>
      </c>
      <c r="AE185" s="17">
        <f t="shared" ref="AE185:AE213" si="26">IF((AE184-26)&lt;1,0,AE184-26)</f>
        <v>26</v>
      </c>
      <c r="AF185" s="18">
        <f>G5*AE185</f>
        <v>14584.7</v>
      </c>
    </row>
    <row r="186" spans="29:32" hidden="1" x14ac:dyDescent="0.2">
      <c r="AC186" s="16"/>
      <c r="AD186" s="17">
        <f t="shared" si="25"/>
        <v>3</v>
      </c>
      <c r="AE186" s="17">
        <f t="shared" si="26"/>
        <v>0</v>
      </c>
      <c r="AF186" s="18">
        <f>G5*AE186</f>
        <v>0</v>
      </c>
    </row>
    <row r="187" spans="29:32" hidden="1" x14ac:dyDescent="0.2">
      <c r="AC187" s="16"/>
      <c r="AD187" s="17">
        <f t="shared" si="25"/>
        <v>4</v>
      </c>
      <c r="AE187" s="17">
        <f t="shared" si="26"/>
        <v>0</v>
      </c>
      <c r="AF187" s="18">
        <f>G5*AE187</f>
        <v>0</v>
      </c>
    </row>
    <row r="188" spans="29:32" hidden="1" x14ac:dyDescent="0.2">
      <c r="AC188" s="16"/>
      <c r="AD188" s="17">
        <f t="shared" si="25"/>
        <v>5</v>
      </c>
      <c r="AE188" s="17">
        <f t="shared" si="26"/>
        <v>0</v>
      </c>
      <c r="AF188" s="18">
        <f>G5*AE188</f>
        <v>0</v>
      </c>
    </row>
    <row r="189" spans="29:32" hidden="1" x14ac:dyDescent="0.2">
      <c r="AC189" s="16"/>
      <c r="AD189" s="17">
        <f t="shared" si="25"/>
        <v>6</v>
      </c>
      <c r="AE189" s="17">
        <f t="shared" si="26"/>
        <v>0</v>
      </c>
      <c r="AF189" s="18">
        <f>G5*AE189</f>
        <v>0</v>
      </c>
    </row>
    <row r="190" spans="29:32" hidden="1" x14ac:dyDescent="0.2">
      <c r="AC190" s="16"/>
      <c r="AD190" s="17">
        <f t="shared" si="25"/>
        <v>7</v>
      </c>
      <c r="AE190" s="17">
        <f t="shared" si="26"/>
        <v>0</v>
      </c>
      <c r="AF190" s="18">
        <f>G5*AE190</f>
        <v>0</v>
      </c>
    </row>
    <row r="191" spans="29:32" hidden="1" x14ac:dyDescent="0.2">
      <c r="AC191" s="16"/>
      <c r="AD191" s="17">
        <f t="shared" si="25"/>
        <v>8</v>
      </c>
      <c r="AE191" s="17">
        <f t="shared" si="26"/>
        <v>0</v>
      </c>
      <c r="AF191" s="18">
        <f>G5*AE191</f>
        <v>0</v>
      </c>
    </row>
    <row r="192" spans="29:32" hidden="1" x14ac:dyDescent="0.2">
      <c r="AC192" s="16"/>
      <c r="AD192" s="17">
        <f t="shared" si="25"/>
        <v>9</v>
      </c>
      <c r="AE192" s="17">
        <f t="shared" si="26"/>
        <v>0</v>
      </c>
      <c r="AF192" s="18">
        <f>G5*AE192</f>
        <v>0</v>
      </c>
    </row>
    <row r="193" spans="29:32" hidden="1" x14ac:dyDescent="0.2">
      <c r="AC193" s="16"/>
      <c r="AD193" s="17">
        <f t="shared" si="25"/>
        <v>10</v>
      </c>
      <c r="AE193" s="17">
        <f t="shared" si="26"/>
        <v>0</v>
      </c>
      <c r="AF193" s="18">
        <f>G5*AE193</f>
        <v>0</v>
      </c>
    </row>
    <row r="194" spans="29:32" hidden="1" x14ac:dyDescent="0.2">
      <c r="AC194" s="16"/>
      <c r="AD194" s="17">
        <f t="shared" si="25"/>
        <v>11</v>
      </c>
      <c r="AE194" s="17">
        <f t="shared" si="26"/>
        <v>0</v>
      </c>
      <c r="AF194" s="18">
        <f>G5*AE194</f>
        <v>0</v>
      </c>
    </row>
    <row r="195" spans="29:32" hidden="1" x14ac:dyDescent="0.2">
      <c r="AC195" s="16"/>
      <c r="AD195" s="17">
        <f t="shared" si="25"/>
        <v>12</v>
      </c>
      <c r="AE195" s="17">
        <f t="shared" si="26"/>
        <v>0</v>
      </c>
      <c r="AF195" s="18">
        <f>G5*AE195</f>
        <v>0</v>
      </c>
    </row>
    <row r="196" spans="29:32" hidden="1" x14ac:dyDescent="0.2">
      <c r="AC196" s="16"/>
      <c r="AD196" s="17">
        <f t="shared" si="25"/>
        <v>13</v>
      </c>
      <c r="AE196" s="17">
        <f t="shared" si="26"/>
        <v>0</v>
      </c>
      <c r="AF196" s="18">
        <f>G5*AE196</f>
        <v>0</v>
      </c>
    </row>
    <row r="197" spans="29:32" hidden="1" x14ac:dyDescent="0.2">
      <c r="AC197" s="16"/>
      <c r="AD197" s="17">
        <f t="shared" si="25"/>
        <v>14</v>
      </c>
      <c r="AE197" s="17">
        <f t="shared" si="26"/>
        <v>0</v>
      </c>
      <c r="AF197" s="18">
        <f>G5*AE197</f>
        <v>0</v>
      </c>
    </row>
    <row r="198" spans="29:32" hidden="1" x14ac:dyDescent="0.2">
      <c r="AC198" s="16"/>
      <c r="AD198" s="17">
        <f t="shared" si="25"/>
        <v>15</v>
      </c>
      <c r="AE198" s="17">
        <f t="shared" si="26"/>
        <v>0</v>
      </c>
      <c r="AF198" s="18">
        <f>G5*AE198</f>
        <v>0</v>
      </c>
    </row>
    <row r="199" spans="29:32" hidden="1" x14ac:dyDescent="0.2">
      <c r="AC199" s="16"/>
      <c r="AD199" s="17">
        <f t="shared" si="25"/>
        <v>16</v>
      </c>
      <c r="AE199" s="17">
        <f t="shared" si="26"/>
        <v>0</v>
      </c>
      <c r="AF199" s="18">
        <f>G5*AE199</f>
        <v>0</v>
      </c>
    </row>
    <row r="200" spans="29:32" hidden="1" x14ac:dyDescent="0.2">
      <c r="AC200" s="16"/>
      <c r="AD200" s="17">
        <f t="shared" si="25"/>
        <v>17</v>
      </c>
      <c r="AE200" s="17">
        <f t="shared" si="26"/>
        <v>0</v>
      </c>
      <c r="AF200" s="18">
        <f>G5*AE200</f>
        <v>0</v>
      </c>
    </row>
    <row r="201" spans="29:32" hidden="1" x14ac:dyDescent="0.2">
      <c r="AC201" s="16"/>
      <c r="AD201" s="17">
        <f t="shared" si="25"/>
        <v>18</v>
      </c>
      <c r="AE201" s="17">
        <f t="shared" si="26"/>
        <v>0</v>
      </c>
      <c r="AF201" s="18">
        <f>G5*AE201</f>
        <v>0</v>
      </c>
    </row>
    <row r="202" spans="29:32" hidden="1" x14ac:dyDescent="0.2">
      <c r="AC202" s="16"/>
      <c r="AD202" s="17">
        <f t="shared" si="25"/>
        <v>19</v>
      </c>
      <c r="AE202" s="17">
        <f t="shared" si="26"/>
        <v>0</v>
      </c>
      <c r="AF202" s="18">
        <f>G5*AE202</f>
        <v>0</v>
      </c>
    </row>
    <row r="203" spans="29:32" hidden="1" x14ac:dyDescent="0.2">
      <c r="AC203" s="16"/>
      <c r="AD203" s="17">
        <f t="shared" si="25"/>
        <v>20</v>
      </c>
      <c r="AE203" s="17">
        <f t="shared" si="26"/>
        <v>0</v>
      </c>
      <c r="AF203" s="18">
        <f>G5*AE203</f>
        <v>0</v>
      </c>
    </row>
    <row r="204" spans="29:32" hidden="1" x14ac:dyDescent="0.2">
      <c r="AC204" s="16"/>
      <c r="AD204" s="17">
        <f t="shared" si="25"/>
        <v>21</v>
      </c>
      <c r="AE204" s="17">
        <f t="shared" si="26"/>
        <v>0</v>
      </c>
      <c r="AF204" s="18">
        <f>G5*AE204</f>
        <v>0</v>
      </c>
    </row>
    <row r="205" spans="29:32" hidden="1" x14ac:dyDescent="0.2">
      <c r="AC205" s="16"/>
      <c r="AD205" s="17">
        <f t="shared" si="25"/>
        <v>22</v>
      </c>
      <c r="AE205" s="17">
        <f t="shared" si="26"/>
        <v>0</v>
      </c>
      <c r="AF205" s="18">
        <f>G5*AE205</f>
        <v>0</v>
      </c>
    </row>
    <row r="206" spans="29:32" hidden="1" x14ac:dyDescent="0.2">
      <c r="AC206" s="16"/>
      <c r="AD206" s="17">
        <f t="shared" si="25"/>
        <v>23</v>
      </c>
      <c r="AE206" s="17">
        <f t="shared" si="26"/>
        <v>0</v>
      </c>
      <c r="AF206" s="18">
        <f>G5*AE206</f>
        <v>0</v>
      </c>
    </row>
    <row r="207" spans="29:32" hidden="1" x14ac:dyDescent="0.2">
      <c r="AC207" s="16"/>
      <c r="AD207" s="17">
        <f t="shared" si="25"/>
        <v>24</v>
      </c>
      <c r="AE207" s="17">
        <f t="shared" si="26"/>
        <v>0</v>
      </c>
      <c r="AF207" s="18">
        <f>G5*AE207</f>
        <v>0</v>
      </c>
    </row>
    <row r="208" spans="29:32" hidden="1" x14ac:dyDescent="0.2">
      <c r="AC208" s="16"/>
      <c r="AD208" s="17">
        <f t="shared" si="25"/>
        <v>25</v>
      </c>
      <c r="AE208" s="17">
        <f t="shared" si="26"/>
        <v>0</v>
      </c>
      <c r="AF208" s="18">
        <f>G5*AE208</f>
        <v>0</v>
      </c>
    </row>
    <row r="209" spans="29:32" hidden="1" x14ac:dyDescent="0.2">
      <c r="AC209" s="16"/>
      <c r="AD209" s="17">
        <f t="shared" si="25"/>
        <v>26</v>
      </c>
      <c r="AE209" s="17">
        <f t="shared" si="26"/>
        <v>0</v>
      </c>
      <c r="AF209" s="18">
        <f>G5*AE209</f>
        <v>0</v>
      </c>
    </row>
    <row r="210" spans="29:32" hidden="1" x14ac:dyDescent="0.2">
      <c r="AC210" s="16"/>
      <c r="AD210" s="17">
        <f t="shared" si="25"/>
        <v>27</v>
      </c>
      <c r="AE210" s="17">
        <f t="shared" si="26"/>
        <v>0</v>
      </c>
      <c r="AF210" s="18">
        <f>G5*AE210</f>
        <v>0</v>
      </c>
    </row>
    <row r="211" spans="29:32" hidden="1" x14ac:dyDescent="0.2">
      <c r="AC211" s="16"/>
      <c r="AD211" s="17">
        <f t="shared" si="25"/>
        <v>28</v>
      </c>
      <c r="AE211" s="17">
        <f t="shared" si="26"/>
        <v>0</v>
      </c>
      <c r="AF211" s="18">
        <f>G5*AE211</f>
        <v>0</v>
      </c>
    </row>
    <row r="212" spans="29:32" hidden="1" x14ac:dyDescent="0.2">
      <c r="AC212" s="16"/>
      <c r="AD212" s="17">
        <f t="shared" si="25"/>
        <v>29</v>
      </c>
      <c r="AE212" s="17">
        <f t="shared" si="26"/>
        <v>0</v>
      </c>
      <c r="AF212" s="18">
        <f>G5*AE212</f>
        <v>0</v>
      </c>
    </row>
    <row r="213" spans="29:32" hidden="1" x14ac:dyDescent="0.2">
      <c r="AC213" s="16"/>
      <c r="AD213" s="17">
        <f t="shared" si="25"/>
        <v>30</v>
      </c>
      <c r="AE213" s="17">
        <f t="shared" si="26"/>
        <v>0</v>
      </c>
      <c r="AF213" s="18">
        <f>G5*AE213</f>
        <v>0</v>
      </c>
    </row>
    <row r="214" spans="29:32" ht="13.5" hidden="1" thickBot="1" x14ac:dyDescent="0.25">
      <c r="AC214" s="22"/>
      <c r="AD214" s="23"/>
      <c r="AE214" s="23">
        <v>0</v>
      </c>
      <c r="AF214" s="24"/>
    </row>
  </sheetData>
  <mergeCells count="26">
    <mergeCell ref="J12:J13"/>
    <mergeCell ref="I12:I13"/>
    <mergeCell ref="H12:H13"/>
    <mergeCell ref="B42:B43"/>
    <mergeCell ref="C42:C43"/>
    <mergeCell ref="G42:G43"/>
    <mergeCell ref="E42:E43"/>
    <mergeCell ref="D42:D43"/>
    <mergeCell ref="B12:B13"/>
    <mergeCell ref="E12:E13"/>
    <mergeCell ref="D12:D13"/>
    <mergeCell ref="C12:C13"/>
    <mergeCell ref="F42:F43"/>
    <mergeCell ref="E3:G3"/>
    <mergeCell ref="B4:C4"/>
    <mergeCell ref="B5:C5"/>
    <mergeCell ref="B7:C7"/>
    <mergeCell ref="B3:D3"/>
    <mergeCell ref="E4:F4"/>
    <mergeCell ref="E5:F5"/>
    <mergeCell ref="E6:F6"/>
    <mergeCell ref="E7:F7"/>
    <mergeCell ref="G12:G13"/>
    <mergeCell ref="F12:F13"/>
    <mergeCell ref="B8:C8"/>
    <mergeCell ref="B9:C9"/>
  </mergeCells>
  <phoneticPr fontId="0" type="noConversion"/>
  <printOptions horizontalCentered="1"/>
  <pageMargins left="0.65" right="0.65" top="0.65" bottom="0.65" header="0.5" footer="0.5"/>
  <pageSetup scale="71" orientation="portrait" horizontalDpi="300" verticalDpi="300" r:id="rId1"/>
  <headerFooter alignWithMargins="0"/>
  <ignoredErrors>
    <ignoredError sqref="C14:D14 G14:G39" emptyCellReference="1"/>
    <ignoredError sqref="AC153 AC155:AC181 AE183 AF184:AF213 AE185:AE213" evalError="1"/>
    <ignoredError sqref="AE184" evalError="1" emptyCellReferenc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showRowColHeaders="0" workbookViewId="0"/>
  </sheetViews>
  <sheetFormatPr defaultRowHeight="12.75" x14ac:dyDescent="0.2"/>
  <sheetData>
    <row r="1" spans="1:2" x14ac:dyDescent="0.2">
      <c r="A1" t="s">
        <v>9</v>
      </c>
      <c r="B1" t="b">
        <v>0</v>
      </c>
    </row>
    <row r="2" spans="1:2" x14ac:dyDescent="0.2">
      <c r="A2" t="s">
        <v>10</v>
      </c>
      <c r="B2" t="b">
        <v>0</v>
      </c>
    </row>
    <row r="3" spans="1:2" x14ac:dyDescent="0.2">
      <c r="A3" t="s">
        <v>11</v>
      </c>
      <c r="B3" t="s">
        <v>13</v>
      </c>
    </row>
    <row r="4" spans="1:2" x14ac:dyDescent="0.2">
      <c r="A4" t="s">
        <v>12</v>
      </c>
      <c r="B4">
        <v>1</v>
      </c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>
    <oddHeader>&amp;A</oddHeader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OOFile" ma:contentTypeID="0x0101006025706CF4CD034688BEBAE97A2E701D020200C3831ACA17D8814887A164412888521E" ma:contentTypeVersion="7" ma:contentTypeDescription="Create a new document." ma:contentTypeScope="" ma:versionID="ed1fea5d08807278759d338940aa9e8f">
  <xsd:schema xmlns:xsd="http://www.w3.org/2001/XMLSchema" xmlns:xs="http://www.w3.org/2001/XMLSchema" xmlns:p="http://schemas.microsoft.com/office/2006/metadata/properties" xmlns:ns2="145c5697-5eb5-440b-b2f1-a8273fb59250" targetNamespace="http://schemas.microsoft.com/office/2006/metadata/properties" ma:root="true" ma:fieldsID="174e4b03d57b3d621fa064bbab783e99" ns2:_="">
    <xsd:import namespace="145c5697-5eb5-440b-b2f1-a8273fb59250"/>
    <xsd:element name="properties">
      <xsd:complexType>
        <xsd:sequence>
          <xsd:element name="documentManagement">
            <xsd:complexType>
              <xsd:all>
                <xsd:element ref="ns2:AssetId" minOccurs="0"/>
                <xsd:element ref="ns2:AuthoringAssetId" minOccurs="0"/>
                <xsd:element ref="ns2:AssetType" minOccurs="0"/>
                <xsd:element ref="ns2:Markets" minOccurs="0"/>
                <xsd:element ref="ns2:NumericAssetId" minOccurs="0"/>
                <xsd:element ref="ns2:AppV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5c5697-5eb5-440b-b2f1-a8273fb59250" elementFormDefault="qualified">
    <xsd:import namespace="http://schemas.microsoft.com/office/2006/documentManagement/types"/>
    <xsd:import namespace="http://schemas.microsoft.com/office/infopath/2007/PartnerControls"/>
    <xsd:element name="AssetId" ma:index="8" nillable="true" ma:displayName="AssetId" ma:indexed="true" ma:internalName="AssetId" ma:readOnly="false">
      <xsd:simpleType>
        <xsd:restriction base="dms:Text"/>
      </xsd:simpleType>
    </xsd:element>
    <xsd:element name="AuthoringAssetId" ma:index="9" nillable="true" ma:displayName="AuthoringAssetId" ma:indexed="true" ma:internalName="AuthoringAssetId" ma:readOnly="false">
      <xsd:simpleType>
        <xsd:restriction base="dms:Text"/>
      </xsd:simpleType>
    </xsd:element>
    <xsd:element name="AssetType" ma:index="10" nillable="true" ma:displayName="AssetType" ma:internalName="AssetType" ma:readOnly="false">
      <xsd:simpleType>
        <xsd:restriction base="dms:Text"/>
      </xsd:simpleType>
    </xsd:element>
    <xsd:element name="Markets" ma:index="11" nillable="true" ma:displayName="Markets" ma:internalName="Markets" ma:readOnly="false">
      <xsd:simpleType>
        <xsd:restriction base="dms:Text"/>
      </xsd:simpleType>
    </xsd:element>
    <xsd:element name="NumericAssetId" ma:index="12" nillable="true" ma:displayName="NumericAssetId" ma:indexed="true" ma:internalName="NumericAssetId" ma:readOnly="false">
      <xsd:simpleType>
        <xsd:restriction base="dms:Unknown"/>
      </xsd:simpleType>
    </xsd:element>
    <xsd:element name="AppVer" ma:index="13" nillable="true" ma:displayName="AppVer" ma:internalName="AppVer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icAssetId xmlns="145c5697-5eb5-440b-b2f1-a8273fb59250" xsi:nil="true"/>
    <AssetType xmlns="145c5697-5eb5-440b-b2f1-a8273fb59250">TP</AssetType>
    <Markets xmlns="145c5697-5eb5-440b-b2f1-a8273fb59250">en-us</Markets>
    <AppVer xmlns="145c5697-5eb5-440b-b2f1-a8273fb59250" xsi:nil="true"/>
    <AuthoringAssetId xmlns="145c5697-5eb5-440b-b2f1-a8273fb59250">TP001056618</AuthoringAssetId>
    <AssetId xmlns="145c5697-5eb5-440b-b2f1-a8273fb59250">TS001056618</AssetId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678EAA2B-4C40-49DF-BD5F-2D15741D54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B3B96B-D79E-4875-B41F-54FC069A25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5c5697-5eb5-440b-b2f1-a8273fb592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8423B31F-D38E-4E47-8B30-7F4299C56883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145c5697-5eb5-440b-b2f1-a8273fb59250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2CC10AF3-DB54-417E-8841-405B4039C495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Biweekly Payment Amortization</vt:lpstr>
      <vt:lpstr>'Biweekly Payment Amortization'!Print_Area</vt:lpstr>
      <vt:lpstr>TemplatePrintArea</vt:lpstr>
    </vt:vector>
  </TitlesOfParts>
  <Company>TemplateZone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Biweekly mortgage payment amortization</dc:title>
  <dc:creator>Gary Fenn</dc:creator>
  <cp:lastModifiedBy>Gary Fenn</cp:lastModifiedBy>
  <cp:lastPrinted>2004-03-30T01:43:08Z</cp:lastPrinted>
  <dcterms:created xsi:type="dcterms:W3CDTF">1997-03-01T10:52:02Z</dcterms:created>
  <dcterms:modified xsi:type="dcterms:W3CDTF">2013-08-22T13:09:15Z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arkets">
    <vt:lpwstr>en-us</vt:lpwstr>
  </property>
  <property fmtid="{D5CDD505-2E9C-101B-9397-08002B2CF9AE}" pid="3" name="AssetType">
    <vt:lpwstr>TP</vt:lpwstr>
  </property>
  <property fmtid="{D5CDD505-2E9C-101B-9397-08002B2CF9AE}" pid="4" name="BugNumber">
    <vt:lpwstr>485280P</vt:lpwstr>
  </property>
  <property fmtid="{D5CDD505-2E9C-101B-9397-08002B2CF9AE}" pid="5" name="TPInstallLocation">
    <vt:lpwstr>{My Templates}</vt:lpwstr>
  </property>
  <property fmtid="{D5CDD505-2E9C-101B-9397-08002B2CF9AE}" pid="6" name="PrimaryImageGen">
    <vt:lpwstr>1</vt:lpwstr>
  </property>
  <property fmtid="{D5CDD505-2E9C-101B-9397-08002B2CF9AE}" pid="7" name="display_urn:schemas-microsoft-com:office:office#APAuthor">
    <vt:lpwstr>REDMOND\cynvey</vt:lpwstr>
  </property>
  <property fmtid="{D5CDD505-2E9C-101B-9397-08002B2CF9AE}" pid="8" name="APAuthor">
    <vt:lpwstr>191</vt:lpwstr>
  </property>
  <property fmtid="{D5CDD505-2E9C-101B-9397-08002B2CF9AE}" pid="9" name="Milestone">
    <vt:lpwstr>Continuous</vt:lpwstr>
  </property>
  <property fmtid="{D5CDD505-2E9C-101B-9397-08002B2CF9AE}" pid="10" name="TPAppVersion">
    <vt:lpwstr>11</vt:lpwstr>
  </property>
  <property fmtid="{D5CDD505-2E9C-101B-9397-08002B2CF9AE}" pid="11" name="TPCommandLine">
    <vt:lpwstr>{XL} /t {FilePath}</vt:lpwstr>
  </property>
  <property fmtid="{D5CDD505-2E9C-101B-9397-08002B2CF9AE}" pid="12" name="AssetId">
    <vt:lpwstr>TS001056618</vt:lpwstr>
  </property>
  <property fmtid="{D5CDD505-2E9C-101B-9397-08002B2CF9AE}" pid="13" name="IsSearchable">
    <vt:lpwstr>0</vt:lpwstr>
  </property>
  <property fmtid="{D5CDD505-2E9C-101B-9397-08002B2CF9AE}" pid="14" name="NumericId">
    <vt:lpwstr>-1.00000000000000</vt:lpwstr>
  </property>
  <property fmtid="{D5CDD505-2E9C-101B-9397-08002B2CF9AE}" pid="15" name="PublishTargets">
    <vt:lpwstr>OfficeOnline</vt:lpwstr>
  </property>
  <property fmtid="{D5CDD505-2E9C-101B-9397-08002B2CF9AE}" pid="16" name="TPLaunchHelpLinkType">
    <vt:lpwstr>Template</vt:lpwstr>
  </property>
  <property fmtid="{D5CDD505-2E9C-101B-9397-08002B2CF9AE}" pid="17" name="TPFriendlyName">
    <vt:lpwstr>Biweekly mortgage payment amortization</vt:lpwstr>
  </property>
  <property fmtid="{D5CDD505-2E9C-101B-9397-08002B2CF9AE}" pid="18" name="display_urn:schemas-microsoft-com:office:office#APEditor">
    <vt:lpwstr>REDMOND\v-luannv</vt:lpwstr>
  </property>
  <property fmtid="{D5CDD505-2E9C-101B-9397-08002B2CF9AE}" pid="19" name="APEditor">
    <vt:lpwstr>92</vt:lpwstr>
  </property>
  <property fmtid="{D5CDD505-2E9C-101B-9397-08002B2CF9AE}" pid="20" name="Provider">
    <vt:lpwstr>EY001048118</vt:lpwstr>
  </property>
  <property fmtid="{D5CDD505-2E9C-101B-9397-08002B2CF9AE}" pid="21" name="SourceTitle">
    <vt:lpwstr>Biweekly mortgage payment amortization</vt:lpwstr>
  </property>
  <property fmtid="{D5CDD505-2E9C-101B-9397-08002B2CF9AE}" pid="22" name="TPApplication">
    <vt:lpwstr>Excel</vt:lpwstr>
  </property>
  <property fmtid="{D5CDD505-2E9C-101B-9397-08002B2CF9AE}" pid="23" name="TPLaunchHelpLink">
    <vt:lpwstr/>
  </property>
  <property fmtid="{D5CDD505-2E9C-101B-9397-08002B2CF9AE}" pid="24" name="OpenTemplate">
    <vt:lpwstr>1</vt:lpwstr>
  </property>
  <property fmtid="{D5CDD505-2E9C-101B-9397-08002B2CF9AE}" pid="25" name="UACurrentWords">
    <vt:lpwstr>0</vt:lpwstr>
  </property>
  <property fmtid="{D5CDD505-2E9C-101B-9397-08002B2CF9AE}" pid="26" name="UALocRecommendation">
    <vt:lpwstr>Localize</vt:lpwstr>
  </property>
  <property fmtid="{D5CDD505-2E9C-101B-9397-08002B2CF9AE}" pid="27" name="Applications">
    <vt:lpwstr>22;#Excel 2003;#184;#Office 2000;#79;#Template 12;#23;#Microsoft Office Excel 2007;#182;#Office XP</vt:lpwstr>
  </property>
  <property fmtid="{D5CDD505-2E9C-101B-9397-08002B2CF9AE}" pid="28" name="TemplateStatus">
    <vt:lpwstr>Complete</vt:lpwstr>
  </property>
  <property fmtid="{D5CDD505-2E9C-101B-9397-08002B2CF9AE}" pid="29" name="ContentTypeId">
    <vt:lpwstr>0x0101006025706CF4CD034688BEBAE97A2E701D020200C3831ACA17D8814887A164412888521E</vt:lpwstr>
  </property>
  <property fmtid="{D5CDD505-2E9C-101B-9397-08002B2CF9AE}" pid="30" name="IsDeleted">
    <vt:lpwstr>0</vt:lpwstr>
  </property>
  <property fmtid="{D5CDD505-2E9C-101B-9397-08002B2CF9AE}" pid="31" name="ShowIn">
    <vt:lpwstr>Show everywhere</vt:lpwstr>
  </property>
  <property fmtid="{D5CDD505-2E9C-101B-9397-08002B2CF9AE}" pid="32" name="UANotes">
    <vt:lpwstr>399466P; June 2003 retrofit. Premium Exception Oct. 2003. June 2003 Retrofit_x000d_
_x000d_
a-erparo  1/9/04_x000d_
Formulas are hidden. Alt+end does not take you to the "end" of the spreadsheet, but rather to these hidden cells. _x000d_
_x000d_
Design Pass complete. Nparks: 01/11/03</vt:lpwstr>
  </property>
  <property fmtid="{D5CDD505-2E9C-101B-9397-08002B2CF9AE}" pid="33" name="PublishStatusLookup">
    <vt:lpwstr>258427</vt:lpwstr>
  </property>
  <property fmtid="{D5CDD505-2E9C-101B-9397-08002B2CF9AE}" pid="34" name="TPComponent">
    <vt:lpwstr>EXCELFiles</vt:lpwstr>
  </property>
  <property fmtid="{D5CDD505-2E9C-101B-9397-08002B2CF9AE}" pid="35" name="TPNamespace">
    <vt:lpwstr>EXCEL</vt:lpwstr>
  </property>
  <property fmtid="{D5CDD505-2E9C-101B-9397-08002B2CF9AE}" pid="36" name="TPClientViewer">
    <vt:lpwstr>Microsoft Office Excel</vt:lpwstr>
  </property>
  <property fmtid="{D5CDD505-2E9C-101B-9397-08002B2CF9AE}" pid="37" name="APTrustLevel">
    <vt:lpwstr>1.00000000000000</vt:lpwstr>
  </property>
  <property fmtid="{D5CDD505-2E9C-101B-9397-08002B2CF9AE}" pid="38" name="TrustLevel">
    <vt:lpwstr>Microsoft Managed Content</vt:lpwstr>
  </property>
  <property fmtid="{D5CDD505-2E9C-101B-9397-08002B2CF9AE}" pid="39" name="Content Type">
    <vt:lpwstr>OOFile</vt:lpwstr>
  </property>
  <property fmtid="{D5CDD505-2E9C-101B-9397-08002B2CF9AE}" pid="40" name="AuthoringAssetId">
    <vt:lpwstr>TP001056618</vt:lpwstr>
  </property>
  <property fmtid="{D5CDD505-2E9C-101B-9397-08002B2CF9AE}" pid="41" name="NumericAssetId">
    <vt:lpwstr/>
  </property>
  <property fmtid="{D5CDD505-2E9C-101B-9397-08002B2CF9AE}" pid="42" name="AppVer">
    <vt:lpwstr/>
  </property>
</Properties>
</file>